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15" windowWidth="19635" windowHeight="7425"/>
  </bookViews>
  <sheets>
    <sheet name="ข้าวเจ้านาปี" sheetId="1" r:id="rId1"/>
    <sheet name="มะนาว" sheetId="6" r:id="rId2"/>
    <sheet name="ส้มโอ" sheetId="7" r:id="rId3"/>
  </sheets>
  <definedNames>
    <definedName name="_xlnm.Print_Titles" localSheetId="0">ข้าวเจ้านาปี!$A:$A</definedName>
  </definedNames>
  <calcPr calcId="144525"/>
</workbook>
</file>

<file path=xl/calcChain.xml><?xml version="1.0" encoding="utf-8"?>
<calcChain xmlns="http://schemas.openxmlformats.org/spreadsheetml/2006/main">
  <c r="D12" i="6" l="1"/>
  <c r="E28" i="1" l="1"/>
  <c r="B28" i="1"/>
  <c r="E29" i="1"/>
  <c r="B29" i="1" l="1"/>
  <c r="D26" i="7" l="1"/>
  <c r="B26" i="7"/>
  <c r="D21" i="7"/>
  <c r="D20" i="7"/>
  <c r="D19" i="7"/>
  <c r="D18" i="7"/>
  <c r="C17" i="7"/>
  <c r="B17" i="7"/>
  <c r="D15" i="7"/>
  <c r="D14" i="7"/>
  <c r="D13" i="7"/>
  <c r="D12" i="7"/>
  <c r="D11" i="7"/>
  <c r="D10" i="7"/>
  <c r="C9" i="7"/>
  <c r="B9" i="7"/>
  <c r="D8" i="7"/>
  <c r="D7" i="7"/>
  <c r="C6" i="7"/>
  <c r="B6" i="7"/>
  <c r="D6" i="7" l="1"/>
  <c r="D17" i="7"/>
  <c r="D9" i="7"/>
  <c r="B5" i="7"/>
  <c r="B22" i="7" s="1"/>
  <c r="B23" i="7" s="1"/>
  <c r="C16" i="7"/>
  <c r="D16" i="7" s="1"/>
  <c r="D5" i="7" l="1"/>
  <c r="D22" i="7" s="1"/>
  <c r="D23" i="7" s="1"/>
  <c r="B27" i="7"/>
  <c r="B28" i="7" s="1"/>
  <c r="C5" i="7"/>
  <c r="C22" i="7" s="1"/>
  <c r="C23" i="7" s="1"/>
  <c r="B9" i="6"/>
  <c r="D26" i="6"/>
  <c r="B26" i="6"/>
  <c r="D21" i="6"/>
  <c r="D20" i="6"/>
  <c r="D19" i="6"/>
  <c r="D18" i="6"/>
  <c r="C17" i="6"/>
  <c r="B17" i="6"/>
  <c r="D15" i="6"/>
  <c r="D14" i="6"/>
  <c r="D13" i="6"/>
  <c r="D11" i="6"/>
  <c r="D10" i="6"/>
  <c r="C9" i="6"/>
  <c r="D8" i="6"/>
  <c r="D7" i="6"/>
  <c r="D6" i="6" s="1"/>
  <c r="C6" i="6"/>
  <c r="B6" i="6"/>
  <c r="D27" i="7" l="1"/>
  <c r="D28" i="7" s="1"/>
  <c r="C16" i="6"/>
  <c r="D16" i="6" s="1"/>
  <c r="D17" i="6"/>
  <c r="B5" i="6"/>
  <c r="B22" i="6" s="1"/>
  <c r="B23" i="6" s="1"/>
  <c r="D9" i="6"/>
  <c r="B27" i="6" l="1"/>
  <c r="B28" i="6" s="1"/>
  <c r="D5" i="6"/>
  <c r="D22" i="6" s="1"/>
  <c r="D23" i="6" s="1"/>
  <c r="C5" i="6"/>
  <c r="C22" i="6" s="1"/>
  <c r="C23" i="6" s="1"/>
  <c r="D27" i="6" l="1"/>
  <c r="D28" i="6" s="1"/>
  <c r="G24" i="1"/>
  <c r="D24" i="1"/>
  <c r="G23" i="1"/>
  <c r="D23" i="1"/>
  <c r="G22" i="1"/>
  <c r="D22" i="1"/>
  <c r="F21" i="1"/>
  <c r="E21" i="1"/>
  <c r="C21" i="1"/>
  <c r="B21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F12" i="1"/>
  <c r="E12" i="1"/>
  <c r="C12" i="1"/>
  <c r="B12" i="1"/>
  <c r="G11" i="1"/>
  <c r="D11" i="1"/>
  <c r="G10" i="1"/>
  <c r="D10" i="1"/>
  <c r="G9" i="1"/>
  <c r="D9" i="1"/>
  <c r="G8" i="1"/>
  <c r="D8" i="1"/>
  <c r="F7" i="1"/>
  <c r="E7" i="1"/>
  <c r="C7" i="1"/>
  <c r="B7" i="1"/>
  <c r="F20" i="1" l="1"/>
  <c r="G20" i="1" s="1"/>
  <c r="C20" i="1"/>
  <c r="D20" i="1" s="1"/>
  <c r="D21" i="1"/>
  <c r="B6" i="1"/>
  <c r="B25" i="1" s="1"/>
  <c r="D7" i="1"/>
  <c r="G21" i="1"/>
  <c r="E6" i="1"/>
  <c r="E25" i="1" s="1"/>
  <c r="G12" i="1"/>
  <c r="D12" i="1"/>
  <c r="G7" i="1"/>
  <c r="F6" i="1" l="1"/>
  <c r="F25" i="1" s="1"/>
  <c r="F26" i="1" s="1"/>
  <c r="E26" i="1"/>
  <c r="E31" i="1" s="1"/>
  <c r="E30" i="1"/>
  <c r="B26" i="1"/>
  <c r="B31" i="1" s="1"/>
  <c r="B30" i="1"/>
  <c r="C6" i="1"/>
  <c r="C25" i="1" s="1"/>
  <c r="C26" i="1" s="1"/>
  <c r="G6" i="1"/>
  <c r="G25" i="1" s="1"/>
  <c r="D6" i="1"/>
  <c r="D25" i="1" s="1"/>
  <c r="D26" i="1" l="1"/>
  <c r="D31" i="1" s="1"/>
  <c r="D30" i="1"/>
  <c r="G26" i="1"/>
  <c r="G31" i="1" s="1"/>
  <c r="G30" i="1"/>
</calcChain>
</file>

<file path=xl/sharedStrings.xml><?xml version="1.0" encoding="utf-8"?>
<sst xmlns="http://schemas.openxmlformats.org/spreadsheetml/2006/main" count="104" uniqueCount="60">
  <si>
    <t>หน่วย : บาท/ไร่</t>
  </si>
  <si>
    <t>รายงาน</t>
  </si>
  <si>
    <t>S1</t>
  </si>
  <si>
    <t>N</t>
  </si>
  <si>
    <t>เงินสด</t>
  </si>
  <si>
    <t>ไม่เป็นเงินสด</t>
  </si>
  <si>
    <t>รวม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</si>
  <si>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</si>
  <si>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</si>
  <si>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</si>
  <si>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</si>
  <si>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</si>
  <si>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</si>
  <si>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</si>
  <si>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</si>
  <si>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</si>
  <si>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</si>
  <si>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 ค่าสารอื่นๆ และวัสดุปรับปรุงดิน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</si>
  <si>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</si>
  <si>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</si>
  <si>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</si>
  <si>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</si>
  <si>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</si>
  <si>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</si>
  <si>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</si>
  <si>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>3. ต้นทุนรวมต่อไร่</t>
  </si>
  <si>
    <t xml:space="preserve">4. ต้นทุนรวมต่อเกวียน (ตัน)   </t>
  </si>
  <si>
    <t>5. ผลผลิตต่อไร่ (กก.)</t>
  </si>
  <si>
    <t>7. ผลตอบแทนต่อไร่</t>
  </si>
  <si>
    <t>8. ผลตอบแทนสุทธิต่อไร่</t>
  </si>
  <si>
    <t>9. ผลตอบแทนสุทธิต่อกิโลกรัม</t>
  </si>
  <si>
    <t>หน่วย: บาท/ไร่</t>
  </si>
  <si>
    <t>6.ราคาที่เกษตรกรขายได้ที่ไร่นา (บาท/กิโลกรัม)</t>
  </si>
  <si>
    <t>7.ผลตอบแทนต่อไร่</t>
  </si>
  <si>
    <t>8.ผลตอบแทนสุทธิต่อไร่</t>
  </si>
  <si>
    <t>9.ผลตอบแทนสุทธิต่อกิโลกรัม</t>
  </si>
  <si>
    <t>1. ต้นทุนผันแปร</t>
  </si>
  <si>
    <t xml:space="preserve">   1.1 ค่าแรงงาน</t>
  </si>
  <si>
    <t xml:space="preserve">        ดูแลรักษา</t>
  </si>
  <si>
    <t xml:space="preserve">        เก็บเกี่ยว</t>
  </si>
  <si>
    <t xml:space="preserve">   1.2 ค่าวัสดุ</t>
  </si>
  <si>
    <t xml:space="preserve">        ค่าปุ๋ย</t>
  </si>
  <si>
    <t xml:space="preserve">        ค่ายาปราบศัตรูพืชและวัชพืช</t>
  </si>
  <si>
    <t xml:space="preserve">        ค่าสารอื่นๆ และวัสดุปรับปรุงดิน</t>
  </si>
  <si>
    <t xml:space="preserve">        ค่าน้ำมันเชื้อเพลิงและหล่อลื่น</t>
  </si>
  <si>
    <t xml:space="preserve">        ค่าวัสดุการเกษตรและวัสดุสิ้นเปลือง </t>
  </si>
  <si>
    <t xml:space="preserve">        ค่าซ่อมแซมอุปกรณ์การเกษตร</t>
  </si>
  <si>
    <t xml:space="preserve">   1.3 ค่าเสียโอกาสเงินลงทุน</t>
  </si>
  <si>
    <t xml:space="preserve">        ค่าเช่าที่ดิน</t>
  </si>
  <si>
    <t xml:space="preserve">        ค่าเสื่อมอุปกรณ์การเกษตร</t>
  </si>
  <si>
    <t xml:space="preserve">        ค่าเสียโอกาสเงินลงทุนอุปกรณ์การเกษตร</t>
  </si>
  <si>
    <t xml:space="preserve">        ต้นทุนก่อนเห็นผลผลิต (กรณีไม้ผลไม้ยืนต้น)</t>
  </si>
  <si>
    <t xml:space="preserve">4. ต้นทุนรวมต่อหน่วย </t>
  </si>
  <si>
    <t>พิจิตร</t>
  </si>
  <si>
    <t>-</t>
  </si>
  <si>
    <t>6. ราคาที่เกษตรกรขายได้ที่ไร่นา (บาท/ตัน)</t>
  </si>
  <si>
    <t xml:space="preserve">   ค่าเสียโอกาสเงินลงทุนอุปกรณ์การเกษตร</t>
  </si>
  <si>
    <t xml:space="preserve">ตารางที่ 145 ต้นทุนการผลิตมะนาว              </t>
  </si>
  <si>
    <t xml:space="preserve">ตารางที่ 146 ต้นทุนการผลิตส้มโอ             </t>
  </si>
  <si>
    <t>ตารางที่ 144  ต้นทุนการผลิตข้าวเจ้านาปี แยกตามลักษณะความเหมาะสมของพื้นที่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</si>
</sst>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AngsanaUPC"/>
      <family val="1"/>
    </font>
    <font>
      <b/>
      <sz val="16"/>
      <color theme="1"/>
      <name val="TH SarabunPSK"/>
      <family val="2"/>
    </font>
    <font>
      <sz val="10"/>
      <name val="Arial"/>
      <family val="2"/>
    </font>
    <font>
      <sz val="16"/>
      <color indexed="8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8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</cellStyleXfs>
  <cellXfs count="66">
    <xf numFmtId="0" fontId="0" fillId="0" borderId="0" xfId="0"/>
    <xf numFmtId="2" fontId="3" fillId="0" borderId="0" xfId="2" applyNumberFormat="1" applyFont="1" applyFill="1" applyBorder="1" applyAlignment="1"/>
    <xf numFmtId="2" fontId="4" fillId="0" borderId="0" xfId="2" applyNumberFormat="1" applyFont="1" applyFill="1"/>
    <xf numFmtId="2" fontId="5" fillId="0" borderId="1" xfId="2" applyNumberFormat="1" applyFont="1" applyFill="1" applyBorder="1" applyAlignment="1"/>
    <xf numFmtId="2" fontId="5" fillId="0" borderId="1" xfId="2" applyNumberFormat="1" applyFont="1" applyFill="1" applyBorder="1" applyAlignment="1">
      <alignment horizontal="right"/>
    </xf>
    <xf numFmtId="2" fontId="6" fillId="0" borderId="6" xfId="2" applyNumberFormat="1" applyFont="1" applyFill="1" applyBorder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2" fontId="6" fillId="0" borderId="9" xfId="2" applyNumberFormat="1" applyFont="1" applyFill="1" applyBorder="1" applyAlignment="1">
      <alignment vertical="center"/>
    </xf>
    <xf numFmtId="4" fontId="6" fillId="0" borderId="9" xfId="1" applyNumberFormat="1" applyFont="1" applyFill="1" applyBorder="1" applyAlignment="1">
      <alignment horizontal="right"/>
    </xf>
    <xf numFmtId="2" fontId="7" fillId="0" borderId="0" xfId="2" applyNumberFormat="1" applyFont="1" applyFill="1" applyAlignment="1">
      <alignment vertical="center"/>
    </xf>
    <xf numFmtId="2" fontId="6" fillId="0" borderId="10" xfId="2" applyNumberFormat="1" applyFont="1" applyFill="1" applyBorder="1" applyAlignment="1">
      <alignment vertical="center"/>
    </xf>
    <xf numFmtId="4" fontId="6" fillId="0" borderId="10" xfId="1" applyNumberFormat="1" applyFont="1" applyFill="1" applyBorder="1" applyAlignment="1">
      <alignment horizontal="right"/>
    </xf>
    <xf numFmtId="2" fontId="7" fillId="0" borderId="10" xfId="2" applyNumberFormat="1" applyFont="1" applyFill="1" applyBorder="1" applyAlignment="1">
      <alignment vertical="center"/>
    </xf>
    <xf numFmtId="4" fontId="7" fillId="0" borderId="10" xfId="2" applyNumberFormat="1" applyFont="1" applyFill="1" applyBorder="1" applyAlignment="1">
      <alignment vertical="center"/>
    </xf>
    <xf numFmtId="4" fontId="7" fillId="0" borderId="10" xfId="1" applyNumberFormat="1" applyFont="1" applyFill="1" applyBorder="1"/>
    <xf numFmtId="0" fontId="7" fillId="0" borderId="10" xfId="0" applyFont="1" applyBorder="1"/>
    <xf numFmtId="4" fontId="7" fillId="0" borderId="10" xfId="0" applyNumberFormat="1" applyFont="1" applyBorder="1"/>
    <xf numFmtId="2" fontId="7" fillId="0" borderId="10" xfId="3" applyNumberFormat="1" applyFont="1" applyBorder="1" applyAlignment="1">
      <alignment vertical="center"/>
    </xf>
    <xf numFmtId="4" fontId="7" fillId="0" borderId="10" xfId="3" applyNumberFormat="1" applyFont="1" applyBorder="1" applyAlignment="1">
      <alignment vertical="center"/>
    </xf>
    <xf numFmtId="4" fontId="6" fillId="0" borderId="10" xfId="2" applyNumberFormat="1" applyFont="1" applyFill="1" applyBorder="1" applyAlignment="1">
      <alignment vertical="center"/>
    </xf>
    <xf numFmtId="4" fontId="6" fillId="0" borderId="10" xfId="1" applyNumberFormat="1" applyFont="1" applyFill="1" applyBorder="1" applyAlignment="1">
      <alignment horizontal="right" vertical="center"/>
    </xf>
    <xf numFmtId="2" fontId="7" fillId="0" borderId="10" xfId="4" applyNumberFormat="1" applyFont="1" applyFill="1" applyBorder="1" applyAlignment="1">
      <alignment vertical="center"/>
    </xf>
    <xf numFmtId="4" fontId="7" fillId="0" borderId="10" xfId="4" applyNumberFormat="1" applyFont="1" applyFill="1" applyBorder="1" applyAlignment="1">
      <alignment vertical="center"/>
    </xf>
    <xf numFmtId="2" fontId="6" fillId="0" borderId="10" xfId="4" applyNumberFormat="1" applyFont="1" applyFill="1" applyBorder="1" applyAlignment="1" applyProtection="1">
      <alignment horizontal="left" vertical="center"/>
    </xf>
    <xf numFmtId="2" fontId="6" fillId="0" borderId="0" xfId="2" applyNumberFormat="1" applyFont="1" applyFill="1" applyAlignment="1">
      <alignment vertical="center"/>
    </xf>
    <xf numFmtId="2" fontId="4" fillId="0" borderId="0" xfId="2" applyNumberFormat="1" applyFont="1" applyFill="1" applyBorder="1" applyAlignment="1"/>
    <xf numFmtId="43" fontId="9" fillId="0" borderId="0" xfId="1" applyFont="1"/>
    <xf numFmtId="4" fontId="6" fillId="2" borderId="10" xfId="2" applyNumberFormat="1" applyFont="1" applyFill="1" applyBorder="1" applyAlignment="1" applyProtection="1">
      <protection hidden="1"/>
    </xf>
    <xf numFmtId="4" fontId="6" fillId="0" borderId="10" xfId="2" applyNumberFormat="1" applyFont="1" applyFill="1" applyBorder="1" applyAlignment="1">
      <alignment horizontal="right"/>
    </xf>
    <xf numFmtId="4" fontId="6" fillId="0" borderId="10" xfId="2" applyNumberFormat="1" applyFont="1" applyFill="1" applyBorder="1" applyAlignment="1">
      <alignment horizontal="center"/>
    </xf>
    <xf numFmtId="4" fontId="6" fillId="0" borderId="11" xfId="2" applyNumberFormat="1" applyFont="1" applyFill="1" applyBorder="1" applyAlignment="1">
      <alignment horizontal="right"/>
    </xf>
    <xf numFmtId="3" fontId="6" fillId="0" borderId="11" xfId="2" applyNumberFormat="1" applyFont="1" applyFill="1" applyBorder="1" applyAlignment="1">
      <alignment horizontal="center"/>
    </xf>
    <xf numFmtId="2" fontId="6" fillId="0" borderId="11" xfId="4" applyNumberFormat="1" applyFont="1" applyFill="1" applyBorder="1" applyAlignment="1" applyProtection="1">
      <alignment horizontal="left" vertical="center"/>
    </xf>
    <xf numFmtId="49" fontId="6" fillId="0" borderId="8" xfId="2" applyNumberFormat="1" applyFont="1" applyFill="1" applyBorder="1" applyAlignment="1">
      <alignment horizontal="center" vertical="center"/>
    </xf>
    <xf numFmtId="43" fontId="6" fillId="0" borderId="9" xfId="1" applyFont="1" applyFill="1" applyBorder="1" applyAlignment="1">
      <alignment horizontal="right"/>
    </xf>
    <xf numFmtId="43" fontId="6" fillId="0" borderId="10" xfId="1" applyFont="1" applyFill="1" applyBorder="1" applyAlignment="1">
      <alignment horizontal="right"/>
    </xf>
    <xf numFmtId="43" fontId="7" fillId="0" borderId="10" xfId="1" applyFont="1" applyFill="1" applyBorder="1"/>
    <xf numFmtId="43" fontId="11" fillId="0" borderId="10" xfId="1" applyFont="1" applyFill="1" applyBorder="1"/>
    <xf numFmtId="43" fontId="12" fillId="0" borderId="10" xfId="1" applyFont="1" applyFill="1" applyBorder="1"/>
    <xf numFmtId="43" fontId="7" fillId="0" borderId="10" xfId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3" fontId="6" fillId="0" borderId="10" xfId="1" applyFont="1" applyFill="1" applyBorder="1" applyAlignment="1">
      <alignment horizontal="right" vertical="center"/>
    </xf>
    <xf numFmtId="2" fontId="7" fillId="0" borderId="10" xfId="4" applyNumberFormat="1" applyFont="1" applyFill="1" applyBorder="1" applyAlignment="1" applyProtection="1">
      <alignment horizontal="left" vertical="center"/>
    </xf>
    <xf numFmtId="0" fontId="0" fillId="0" borderId="0" xfId="0" applyFont="1"/>
    <xf numFmtId="4" fontId="6" fillId="0" borderId="11" xfId="1" applyNumberFormat="1" applyFont="1" applyFill="1" applyBorder="1" applyAlignment="1">
      <alignment horizontal="center"/>
    </xf>
    <xf numFmtId="4" fontId="7" fillId="0" borderId="10" xfId="2" applyNumberFormat="1" applyFont="1" applyFill="1" applyBorder="1" applyAlignment="1">
      <alignment horizontal="center"/>
    </xf>
    <xf numFmtId="3" fontId="7" fillId="0" borderId="10" xfId="2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Fill="1" applyBorder="1" applyAlignment="1">
      <alignment horizontal="center" vertical="center"/>
    </xf>
    <xf numFmtId="49" fontId="6" fillId="0" borderId="7" xfId="2" applyNumberFormat="1" applyFont="1" applyFill="1" applyBorder="1" applyAlignment="1">
      <alignment horizontal="center" vertical="center"/>
    </xf>
    <xf numFmtId="4" fontId="7" fillId="0" borderId="12" xfId="2" applyNumberFormat="1" applyFont="1" applyFill="1" applyBorder="1" applyAlignment="1">
      <alignment horizontal="center"/>
    </xf>
    <xf numFmtId="4" fontId="7" fillId="0" borderId="13" xfId="2" applyNumberFormat="1" applyFont="1" applyFill="1" applyBorder="1" applyAlignment="1">
      <alignment horizontal="center"/>
    </xf>
    <xf numFmtId="4" fontId="7" fillId="0" borderId="14" xfId="2" applyNumberFormat="1" applyFont="1" applyFill="1" applyBorder="1" applyAlignment="1">
      <alignment horizontal="center"/>
    </xf>
    <xf numFmtId="4" fontId="7" fillId="0" borderId="12" xfId="1" applyNumberFormat="1" applyFont="1" applyFill="1" applyBorder="1" applyAlignment="1">
      <alignment horizontal="center"/>
    </xf>
    <xf numFmtId="4" fontId="7" fillId="0" borderId="13" xfId="1" applyNumberFormat="1" applyFont="1" applyFill="1" applyBorder="1" applyAlignment="1">
      <alignment horizontal="center"/>
    </xf>
    <xf numFmtId="4" fontId="7" fillId="0" borderId="14" xfId="1" applyNumberFormat="1" applyFont="1" applyFill="1" applyBorder="1" applyAlignment="1">
      <alignment horizont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2" fontId="7" fillId="0" borderId="15" xfId="1" applyNumberFormat="1" applyFont="1" applyFill="1" applyBorder="1" applyAlignment="1">
      <alignment horizontal="center"/>
    </xf>
    <xf numFmtId="2" fontId="7" fillId="0" borderId="16" xfId="1" applyNumberFormat="1" applyFont="1" applyFill="1" applyBorder="1" applyAlignment="1">
      <alignment horizontal="center"/>
    </xf>
    <xf numFmtId="2" fontId="7" fillId="0" borderId="17" xfId="1" applyNumberFormat="1" applyFont="1" applyFill="1" applyBorder="1" applyAlignment="1">
      <alignment horizontal="center"/>
    </xf>
  </cellXfs>
  <cellStyles count="8">
    <cellStyle name="Comma" xfId="1" builtinId="3"/>
    <cellStyle name="Normal" xfId="0" builtinId="0"/>
    <cellStyle name="เครื่องหมายจุลภาค 2" xfId="5"/>
    <cellStyle name="เครื่องหมายจุลภาค 3" xfId="3"/>
    <cellStyle name="ปกติ 2" xfId="6"/>
    <cellStyle name="ปกติ 3" xfId="4"/>
    <cellStyle name="ปกติ 4" xfId="7"/>
    <cellStyle name="ปกติ_ประมาณการเดือน ธค.254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0" zoomScaleNormal="90" workbookViewId="0">
      <pane xSplit="1" ySplit="5" topLeftCell="B17" activePane="bottomRight" state="frozen"/>
      <selection activeCell="D26" sqref="D26"/>
      <selection pane="topRight" activeCell="D26" sqref="D26"/>
      <selection pane="bottomLeft" activeCell="D26" sqref="D26"/>
      <selection pane="bottomRight" activeCell="J19" sqref="J19"/>
    </sheetView>
  </sheetViews>
  <sheetFormatPr defaultColWidth="8" defaultRowHeight="21.75" x14ac:dyDescent="0.5"/>
  <cols>
    <col min="1" max="1" width="37.7109375" style="25" customWidth="1"/>
    <col min="2" max="2" width="10.7109375" style="25" customWidth="1"/>
    <col min="3" max="3" width="11.7109375" style="25" customWidth="1"/>
    <col min="4" max="5" width="10.7109375" style="2" customWidth="1"/>
    <col min="6" max="6" width="11.7109375" style="2" customWidth="1"/>
    <col min="7" max="7" width="10.7109375" style="2" customWidth="1"/>
    <col min="8" max="16384" width="8" style="2"/>
  </cols>
  <sheetData>
    <row r="1" spans="1:7" ht="27.75" x14ac:dyDescent="0.65">
      <c r="A1" s="1" t="s">
        <v>59</v>
      </c>
      <c r="B1" s="1"/>
      <c r="C1" s="1"/>
      <c r="D1" s="1"/>
      <c r="E1" s="1"/>
      <c r="F1" s="1"/>
      <c r="G1" s="1"/>
    </row>
    <row r="2" spans="1:7" x14ac:dyDescent="0.5">
      <c r="A2" s="3"/>
      <c r="B2" s="3"/>
      <c r="C2" s="3"/>
      <c r="D2" s="3"/>
      <c r="E2" s="3"/>
      <c r="F2" s="3"/>
      <c r="G2" s="4" t="s">
        <v>0</v>
      </c>
    </row>
    <row r="3" spans="1:7" ht="27.75" x14ac:dyDescent="0.5">
      <c r="A3" s="47" t="s">
        <v>1</v>
      </c>
      <c r="B3" s="50" t="s">
        <v>53</v>
      </c>
      <c r="C3" s="51"/>
      <c r="D3" s="51"/>
      <c r="E3" s="51"/>
      <c r="F3" s="51"/>
      <c r="G3" s="52"/>
    </row>
    <row r="4" spans="1:7" ht="24" x14ac:dyDescent="0.5">
      <c r="A4" s="48"/>
      <c r="B4" s="53" t="s">
        <v>2</v>
      </c>
      <c r="C4" s="53"/>
      <c r="D4" s="53"/>
      <c r="E4" s="53" t="s">
        <v>3</v>
      </c>
      <c r="F4" s="53"/>
      <c r="G4" s="53"/>
    </row>
    <row r="5" spans="1:7" ht="24" x14ac:dyDescent="0.5">
      <c r="A5" s="49"/>
      <c r="B5" s="5" t="s">
        <v>4</v>
      </c>
      <c r="C5" s="5" t="s">
        <v>5</v>
      </c>
      <c r="D5" s="6" t="s">
        <v>6</v>
      </c>
      <c r="E5" s="5" t="s">
        <v>4</v>
      </c>
      <c r="F5" s="5" t="s">
        <v>5</v>
      </c>
      <c r="G5" s="6" t="s">
        <v>6</v>
      </c>
    </row>
    <row r="6" spans="1:7" s="9" customFormat="1" ht="24" x14ac:dyDescent="0.55000000000000004">
      <c r="A6" s="7" t="s">
        <v>7</v>
      </c>
      <c r="B6" s="8">
        <f t="shared" ref="B6:C6" si="0">+B7+B12+B20</f>
        <v>2523.7200000000003</v>
      </c>
      <c r="C6" s="8">
        <f t="shared" si="0"/>
        <v>769.43</v>
      </c>
      <c r="D6" s="8">
        <f>+D7+D12+D20</f>
        <v>3293.15</v>
      </c>
      <c r="E6" s="8">
        <f t="shared" ref="E6:F6" si="1">+E7+E12+E20</f>
        <v>2382.0200000000004</v>
      </c>
      <c r="F6" s="8">
        <f t="shared" si="1"/>
        <v>912.09999999999991</v>
      </c>
      <c r="G6" s="8">
        <f>+G7+G12+G20</f>
        <v>3294.12</v>
      </c>
    </row>
    <row r="7" spans="1:7" s="9" customFormat="1" ht="24" x14ac:dyDescent="0.55000000000000004">
      <c r="A7" s="10" t="s">
        <v>8</v>
      </c>
      <c r="B7" s="11">
        <f t="shared" ref="B7:G7" si="2">+B8+B9+B10+B11</f>
        <v>868.22</v>
      </c>
      <c r="C7" s="11">
        <f t="shared" si="2"/>
        <v>590.75</v>
      </c>
      <c r="D7" s="11">
        <f t="shared" si="2"/>
        <v>1458.97</v>
      </c>
      <c r="E7" s="11">
        <f t="shared" si="2"/>
        <v>839.67000000000007</v>
      </c>
      <c r="F7" s="11">
        <f t="shared" si="2"/>
        <v>779.03</v>
      </c>
      <c r="G7" s="11">
        <f t="shared" si="2"/>
        <v>1618.6999999999998</v>
      </c>
    </row>
    <row r="8" spans="1:7" s="9" customFormat="1" ht="24" x14ac:dyDescent="0.55000000000000004">
      <c r="A8" s="12" t="s">
        <v>9</v>
      </c>
      <c r="B8" s="13">
        <v>174.93</v>
      </c>
      <c r="C8" s="13">
        <v>346.51</v>
      </c>
      <c r="D8" s="14">
        <f>SUM(B8:C8)</f>
        <v>521.44000000000005</v>
      </c>
      <c r="E8" s="13">
        <v>202.14</v>
      </c>
      <c r="F8" s="13">
        <v>326.94</v>
      </c>
      <c r="G8" s="14">
        <f t="shared" ref="G8:G11" si="3">SUM(E8:F8)</f>
        <v>529.07999999999993</v>
      </c>
    </row>
    <row r="9" spans="1:7" s="9" customFormat="1" ht="24" x14ac:dyDescent="0.55000000000000004">
      <c r="A9" s="12" t="s">
        <v>10</v>
      </c>
      <c r="B9" s="13">
        <v>72.760000000000005</v>
      </c>
      <c r="C9" s="13">
        <v>7.55</v>
      </c>
      <c r="D9" s="14">
        <f t="shared" ref="D9:D19" si="4">SUM(B9:C9)</f>
        <v>80.31</v>
      </c>
      <c r="E9" s="13">
        <v>45.96</v>
      </c>
      <c r="F9" s="13">
        <v>9.2799999999999994</v>
      </c>
      <c r="G9" s="14">
        <f t="shared" si="3"/>
        <v>55.24</v>
      </c>
    </row>
    <row r="10" spans="1:7" s="9" customFormat="1" ht="24" x14ac:dyDescent="0.55000000000000004">
      <c r="A10" s="12" t="s">
        <v>11</v>
      </c>
      <c r="B10" s="13">
        <v>205.86</v>
      </c>
      <c r="C10" s="13">
        <v>197.68</v>
      </c>
      <c r="D10" s="14">
        <f t="shared" si="4"/>
        <v>403.54</v>
      </c>
      <c r="E10" s="13">
        <v>124.95</v>
      </c>
      <c r="F10" s="13">
        <v>442.81</v>
      </c>
      <c r="G10" s="14">
        <f t="shared" si="3"/>
        <v>567.76</v>
      </c>
    </row>
    <row r="11" spans="1:7" s="9" customFormat="1" ht="24" x14ac:dyDescent="0.55000000000000004">
      <c r="A11" s="12" t="s">
        <v>12</v>
      </c>
      <c r="B11" s="13">
        <v>414.67</v>
      </c>
      <c r="C11" s="13">
        <v>39.01</v>
      </c>
      <c r="D11" s="14">
        <f t="shared" si="4"/>
        <v>453.68</v>
      </c>
      <c r="E11" s="13">
        <v>466.62</v>
      </c>
      <c r="F11" s="13">
        <v>0</v>
      </c>
      <c r="G11" s="14">
        <f t="shared" si="3"/>
        <v>466.62</v>
      </c>
    </row>
    <row r="12" spans="1:7" s="9" customFormat="1" ht="24" x14ac:dyDescent="0.55000000000000004">
      <c r="A12" s="10" t="s">
        <v>13</v>
      </c>
      <c r="B12" s="11">
        <f t="shared" ref="B12:C12" si="5">+B13+B14+B15+B16+B17+B18+B19</f>
        <v>1655.5</v>
      </c>
      <c r="C12" s="11">
        <f t="shared" si="5"/>
        <v>67.319999999999993</v>
      </c>
      <c r="D12" s="11">
        <f>+D13+D14+D15+D16+D17+D18+D19</f>
        <v>1722.8200000000002</v>
      </c>
      <c r="E12" s="11">
        <f t="shared" ref="E12:F12" si="6">+E13+E14+E15+E16+E17+E18+E19</f>
        <v>1542.3500000000001</v>
      </c>
      <c r="F12" s="11">
        <f t="shared" si="6"/>
        <v>21.67</v>
      </c>
      <c r="G12" s="11">
        <f>+G13+G14+G15+G16+G17+G18+G19</f>
        <v>1564.02</v>
      </c>
    </row>
    <row r="13" spans="1:7" s="9" customFormat="1" ht="24" x14ac:dyDescent="0.55000000000000004">
      <c r="A13" s="12" t="s">
        <v>14</v>
      </c>
      <c r="B13" s="13">
        <v>366.82</v>
      </c>
      <c r="C13" s="13">
        <v>60.48</v>
      </c>
      <c r="D13" s="14">
        <f t="shared" si="4"/>
        <v>427.3</v>
      </c>
      <c r="E13" s="13">
        <v>429.99</v>
      </c>
      <c r="F13" s="13">
        <v>14.37</v>
      </c>
      <c r="G13" s="14">
        <f t="shared" ref="G13:G19" si="7">SUM(E13:F13)</f>
        <v>444.36</v>
      </c>
    </row>
    <row r="14" spans="1:7" s="9" customFormat="1" ht="24" x14ac:dyDescent="0.55000000000000004">
      <c r="A14" s="12" t="s">
        <v>15</v>
      </c>
      <c r="B14" s="13">
        <v>623.72</v>
      </c>
      <c r="C14" s="13">
        <v>0</v>
      </c>
      <c r="D14" s="14">
        <f t="shared" si="4"/>
        <v>623.72</v>
      </c>
      <c r="E14" s="13">
        <v>502.96</v>
      </c>
      <c r="F14" s="13">
        <v>2.4</v>
      </c>
      <c r="G14" s="14">
        <f t="shared" si="7"/>
        <v>505.35999999999996</v>
      </c>
    </row>
    <row r="15" spans="1:7" s="9" customFormat="1" ht="24" x14ac:dyDescent="0.55000000000000004">
      <c r="A15" s="12" t="s">
        <v>16</v>
      </c>
      <c r="B15" s="13">
        <v>395.41</v>
      </c>
      <c r="C15" s="13">
        <v>0</v>
      </c>
      <c r="D15" s="14">
        <f t="shared" si="4"/>
        <v>395.41</v>
      </c>
      <c r="E15" s="13">
        <v>328.96</v>
      </c>
      <c r="F15" s="13">
        <v>0</v>
      </c>
      <c r="G15" s="14">
        <f t="shared" si="7"/>
        <v>328.96</v>
      </c>
    </row>
    <row r="16" spans="1:7" s="9" customFormat="1" ht="24" x14ac:dyDescent="0.55000000000000004">
      <c r="A16" s="15" t="s">
        <v>17</v>
      </c>
      <c r="B16" s="16">
        <v>0</v>
      </c>
      <c r="C16" s="16">
        <v>0</v>
      </c>
      <c r="D16" s="14">
        <f t="shared" si="4"/>
        <v>0</v>
      </c>
      <c r="E16" s="16">
        <v>0</v>
      </c>
      <c r="F16" s="16">
        <v>0</v>
      </c>
      <c r="G16" s="14">
        <f t="shared" si="7"/>
        <v>0</v>
      </c>
    </row>
    <row r="17" spans="1:7" s="9" customFormat="1" ht="24" x14ac:dyDescent="0.55000000000000004">
      <c r="A17" s="12" t="s">
        <v>18</v>
      </c>
      <c r="B17" s="13">
        <v>212.76</v>
      </c>
      <c r="C17" s="13">
        <v>0</v>
      </c>
      <c r="D17" s="14">
        <f t="shared" si="4"/>
        <v>212.76</v>
      </c>
      <c r="E17" s="13">
        <v>211.84</v>
      </c>
      <c r="F17" s="13">
        <v>0</v>
      </c>
      <c r="G17" s="14">
        <f t="shared" si="7"/>
        <v>211.84</v>
      </c>
    </row>
    <row r="18" spans="1:7" s="9" customFormat="1" ht="24" x14ac:dyDescent="0.55000000000000004">
      <c r="A18" s="17" t="s">
        <v>19</v>
      </c>
      <c r="B18" s="18">
        <v>47.839999999999996</v>
      </c>
      <c r="C18" s="18">
        <v>1.86</v>
      </c>
      <c r="D18" s="14">
        <f t="shared" si="4"/>
        <v>49.699999999999996</v>
      </c>
      <c r="E18" s="18">
        <v>61.129999999999995</v>
      </c>
      <c r="F18" s="18">
        <v>0</v>
      </c>
      <c r="G18" s="14">
        <f t="shared" si="7"/>
        <v>61.129999999999995</v>
      </c>
    </row>
    <row r="19" spans="1:7" s="9" customFormat="1" ht="24" x14ac:dyDescent="0.55000000000000004">
      <c r="A19" s="12" t="s">
        <v>20</v>
      </c>
      <c r="B19" s="13">
        <v>8.9499999999999993</v>
      </c>
      <c r="C19" s="13">
        <v>4.9800000000000004</v>
      </c>
      <c r="D19" s="14">
        <f t="shared" si="4"/>
        <v>13.93</v>
      </c>
      <c r="E19" s="13">
        <v>7.47</v>
      </c>
      <c r="F19" s="13">
        <v>4.9000000000000004</v>
      </c>
      <c r="G19" s="14">
        <f t="shared" si="7"/>
        <v>12.370000000000001</v>
      </c>
    </row>
    <row r="20" spans="1:7" s="9" customFormat="1" ht="24" x14ac:dyDescent="0.25">
      <c r="A20" s="10" t="s">
        <v>21</v>
      </c>
      <c r="B20" s="19">
        <v>0</v>
      </c>
      <c r="C20" s="19">
        <f>ROUND((B7+C7+B12+C12)*0.07*6/12,2)</f>
        <v>111.36</v>
      </c>
      <c r="D20" s="20">
        <f>SUM(B20:C20)</f>
        <v>111.36</v>
      </c>
      <c r="E20" s="19">
        <v>0</v>
      </c>
      <c r="F20" s="19">
        <f>ROUND((E7+F7+E12+F12)*0.07*6/12,2)</f>
        <v>111.4</v>
      </c>
      <c r="G20" s="20">
        <f>SUM(E20:F20)</f>
        <v>111.4</v>
      </c>
    </row>
    <row r="21" spans="1:7" s="9" customFormat="1" ht="24" x14ac:dyDescent="0.25">
      <c r="A21" s="10" t="s">
        <v>22</v>
      </c>
      <c r="B21" s="20">
        <f t="shared" ref="B21:G21" si="8">+B22+B23+B24</f>
        <v>0</v>
      </c>
      <c r="C21" s="20">
        <f t="shared" si="8"/>
        <v>999.6</v>
      </c>
      <c r="D21" s="20">
        <f t="shared" si="8"/>
        <v>999.6</v>
      </c>
      <c r="E21" s="20">
        <f t="shared" si="8"/>
        <v>0</v>
      </c>
      <c r="F21" s="20">
        <f t="shared" si="8"/>
        <v>992.85</v>
      </c>
      <c r="G21" s="20">
        <f t="shared" si="8"/>
        <v>992.85</v>
      </c>
    </row>
    <row r="22" spans="1:7" s="9" customFormat="1" ht="24" x14ac:dyDescent="0.55000000000000004">
      <c r="A22" s="12" t="s">
        <v>23</v>
      </c>
      <c r="B22" s="13">
        <v>0</v>
      </c>
      <c r="C22" s="13">
        <v>871.29</v>
      </c>
      <c r="D22" s="14">
        <f t="shared" ref="D22:D24" si="9">SUM(B22:C22)</f>
        <v>871.29</v>
      </c>
      <c r="E22" s="13">
        <v>0</v>
      </c>
      <c r="F22" s="13">
        <v>925</v>
      </c>
      <c r="G22" s="14">
        <f t="shared" ref="G22:G24" si="10">SUM(E22:F22)</f>
        <v>925</v>
      </c>
    </row>
    <row r="23" spans="1:7" s="9" customFormat="1" ht="24" x14ac:dyDescent="0.55000000000000004">
      <c r="A23" s="12" t="s">
        <v>24</v>
      </c>
      <c r="B23" s="13">
        <v>0</v>
      </c>
      <c r="C23" s="13">
        <v>114.86</v>
      </c>
      <c r="D23" s="14">
        <f t="shared" si="9"/>
        <v>114.86</v>
      </c>
      <c r="E23" s="13">
        <v>0</v>
      </c>
      <c r="F23" s="13">
        <v>54.83</v>
      </c>
      <c r="G23" s="14">
        <f t="shared" si="10"/>
        <v>54.83</v>
      </c>
    </row>
    <row r="24" spans="1:7" s="9" customFormat="1" ht="24" x14ac:dyDescent="0.55000000000000004">
      <c r="A24" s="21" t="s">
        <v>56</v>
      </c>
      <c r="B24" s="22">
        <v>0</v>
      </c>
      <c r="C24" s="22">
        <v>13.45</v>
      </c>
      <c r="D24" s="14">
        <f t="shared" si="9"/>
        <v>13.45</v>
      </c>
      <c r="E24" s="22">
        <v>0</v>
      </c>
      <c r="F24" s="22">
        <v>13.02</v>
      </c>
      <c r="G24" s="14">
        <f t="shared" si="10"/>
        <v>13.02</v>
      </c>
    </row>
    <row r="25" spans="1:7" s="9" customFormat="1" ht="24" x14ac:dyDescent="0.25">
      <c r="A25" s="10" t="s">
        <v>25</v>
      </c>
      <c r="B25" s="20">
        <f t="shared" ref="B25:C25" si="11">+B6+B21</f>
        <v>2523.7200000000003</v>
      </c>
      <c r="C25" s="20">
        <f t="shared" si="11"/>
        <v>1769.03</v>
      </c>
      <c r="D25" s="20">
        <f>+D6+D21</f>
        <v>4292.75</v>
      </c>
      <c r="E25" s="20">
        <f t="shared" ref="E25:F25" si="12">+E6+E21</f>
        <v>2382.0200000000004</v>
      </c>
      <c r="F25" s="20">
        <f t="shared" si="12"/>
        <v>1904.9499999999998</v>
      </c>
      <c r="G25" s="20">
        <f>+G6+G21</f>
        <v>4286.97</v>
      </c>
    </row>
    <row r="26" spans="1:7" s="9" customFormat="1" ht="24" x14ac:dyDescent="0.55000000000000004">
      <c r="A26" s="23" t="s">
        <v>26</v>
      </c>
      <c r="B26" s="27">
        <f>ROUND((B25/B27)*1000,2)</f>
        <v>3298.25</v>
      </c>
      <c r="C26" s="27">
        <f>C25/B27*1000</f>
        <v>2311.9437510618559</v>
      </c>
      <c r="D26" s="27">
        <f>ROUND((D25/B27)*1000,2)</f>
        <v>5610.19</v>
      </c>
      <c r="E26" s="27">
        <f>ROUND((E25/E27)*1000,2)</f>
        <v>3354.82</v>
      </c>
      <c r="F26" s="27">
        <f>F25/E27*1000</f>
        <v>2682.9148064166302</v>
      </c>
      <c r="G26" s="27">
        <f>ROUND((G25/E27)*1000,2)</f>
        <v>6037.73</v>
      </c>
    </row>
    <row r="27" spans="1:7" s="24" customFormat="1" ht="24" x14ac:dyDescent="0.55000000000000004">
      <c r="A27" s="23" t="s">
        <v>27</v>
      </c>
      <c r="B27" s="45">
        <v>765.17</v>
      </c>
      <c r="C27" s="45"/>
      <c r="D27" s="45"/>
      <c r="E27" s="45">
        <v>710.03</v>
      </c>
      <c r="F27" s="45"/>
      <c r="G27" s="45"/>
    </row>
    <row r="28" spans="1:7" s="26" customFormat="1" ht="24" x14ac:dyDescent="0.55000000000000004">
      <c r="A28" s="23" t="s">
        <v>55</v>
      </c>
      <c r="B28" s="46">
        <f>7.51*1000</f>
        <v>7510</v>
      </c>
      <c r="C28" s="46"/>
      <c r="D28" s="46"/>
      <c r="E28" s="46">
        <f>7.51*1000</f>
        <v>7510</v>
      </c>
      <c r="F28" s="46"/>
      <c r="G28" s="46"/>
    </row>
    <row r="29" spans="1:7" s="26" customFormat="1" ht="24" x14ac:dyDescent="0.55000000000000004">
      <c r="A29" s="23" t="s">
        <v>28</v>
      </c>
      <c r="B29" s="45">
        <f>ROUND(B27*B28/1000,2)</f>
        <v>5746.43</v>
      </c>
      <c r="C29" s="45"/>
      <c r="D29" s="45"/>
      <c r="E29" s="45">
        <f>ROUND(E27*E28/1000,2)</f>
        <v>5332.33</v>
      </c>
      <c r="F29" s="45"/>
      <c r="G29" s="45"/>
    </row>
    <row r="30" spans="1:7" s="26" customFormat="1" ht="24" x14ac:dyDescent="0.55000000000000004">
      <c r="A30" s="23" t="s">
        <v>29</v>
      </c>
      <c r="B30" s="28">
        <f>B29-B25</f>
        <v>3222.71</v>
      </c>
      <c r="C30" s="29" t="s">
        <v>54</v>
      </c>
      <c r="D30" s="28">
        <f>B29-D25</f>
        <v>1453.6800000000003</v>
      </c>
      <c r="E30" s="28">
        <f>E29-E25</f>
        <v>2950.3099999999995</v>
      </c>
      <c r="F30" s="29" t="s">
        <v>54</v>
      </c>
      <c r="G30" s="28">
        <f>E29-G25</f>
        <v>1045.3599999999997</v>
      </c>
    </row>
    <row r="31" spans="1:7" s="26" customFormat="1" ht="24" x14ac:dyDescent="0.55000000000000004">
      <c r="A31" s="32" t="s">
        <v>30</v>
      </c>
      <c r="B31" s="30">
        <f>B28-B26</f>
        <v>4211.75</v>
      </c>
      <c r="C31" s="31" t="s">
        <v>54</v>
      </c>
      <c r="D31" s="30">
        <f>B28-D26</f>
        <v>1899.8100000000004</v>
      </c>
      <c r="E31" s="30">
        <f>E28-E26</f>
        <v>4155.18</v>
      </c>
      <c r="F31" s="31" t="s">
        <v>54</v>
      </c>
      <c r="G31" s="30">
        <f>E28-G26</f>
        <v>1472.2700000000004</v>
      </c>
    </row>
  </sheetData>
  <mergeCells count="10">
    <mergeCell ref="A3:A5"/>
    <mergeCell ref="B3:G3"/>
    <mergeCell ref="B4:D4"/>
    <mergeCell ref="E4:G4"/>
    <mergeCell ref="B29:D29"/>
    <mergeCell ref="E29:G29"/>
    <mergeCell ref="B27:D27"/>
    <mergeCell ref="E27:G27"/>
    <mergeCell ref="B28:D28"/>
    <mergeCell ref="E28:G28"/>
  </mergeCells>
  <pageMargins left="0.28999999999999998" right="0.25" top="0.75" bottom="0.1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4" sqref="H14"/>
    </sheetView>
  </sheetViews>
  <sheetFormatPr defaultRowHeight="15" x14ac:dyDescent="0.25"/>
  <cols>
    <col min="1" max="1" width="40.7109375" customWidth="1"/>
    <col min="2" max="4" width="14.85546875" customWidth="1"/>
  </cols>
  <sheetData>
    <row r="1" spans="1:4" ht="27.75" x14ac:dyDescent="0.65">
      <c r="A1" s="1" t="s">
        <v>57</v>
      </c>
      <c r="B1" s="1"/>
      <c r="C1" s="1"/>
      <c r="D1" s="1"/>
    </row>
    <row r="2" spans="1:4" ht="21.75" x14ac:dyDescent="0.5">
      <c r="A2" s="3"/>
      <c r="B2" s="3"/>
      <c r="C2" s="3"/>
      <c r="D2" s="4" t="s">
        <v>31</v>
      </c>
    </row>
    <row r="3" spans="1:4" ht="27.75" x14ac:dyDescent="0.25">
      <c r="A3" s="60" t="s">
        <v>1</v>
      </c>
      <c r="B3" s="62" t="s">
        <v>53</v>
      </c>
      <c r="C3" s="62"/>
      <c r="D3" s="62"/>
    </row>
    <row r="4" spans="1:4" ht="23.25" customHeight="1" x14ac:dyDescent="0.25">
      <c r="A4" s="61"/>
      <c r="B4" s="33" t="s">
        <v>4</v>
      </c>
      <c r="C4" s="33" t="s">
        <v>5</v>
      </c>
      <c r="D4" s="33" t="s">
        <v>6</v>
      </c>
    </row>
    <row r="5" spans="1:4" ht="24" x14ac:dyDescent="0.55000000000000004">
      <c r="A5" s="7" t="s">
        <v>36</v>
      </c>
      <c r="B5" s="34">
        <f>SUM(B6+B9+B16)</f>
        <v>16833.78</v>
      </c>
      <c r="C5" s="34">
        <f>SUM(C6+C9+C16)</f>
        <v>8493.9699999999993</v>
      </c>
      <c r="D5" s="34">
        <f>SUM(D6+D9+D16)</f>
        <v>25327.75</v>
      </c>
    </row>
    <row r="6" spans="1:4" ht="24" x14ac:dyDescent="0.55000000000000004">
      <c r="A6" s="10" t="s">
        <v>37</v>
      </c>
      <c r="B6" s="35">
        <f t="shared" ref="B6:C6" si="0">SUM(B7:B8)</f>
        <v>3713.17</v>
      </c>
      <c r="C6" s="35">
        <f t="shared" si="0"/>
        <v>6652.82</v>
      </c>
      <c r="D6" s="35">
        <f>SUM(D7:D8)</f>
        <v>10365.99</v>
      </c>
    </row>
    <row r="7" spans="1:4" ht="24" x14ac:dyDescent="0.55000000000000004">
      <c r="A7" s="12" t="s">
        <v>38</v>
      </c>
      <c r="B7" s="36">
        <v>204.74</v>
      </c>
      <c r="C7" s="36">
        <v>6392.34</v>
      </c>
      <c r="D7" s="36">
        <f t="shared" ref="D7:D8" si="1">SUM(B7:C7)</f>
        <v>6597.08</v>
      </c>
    </row>
    <row r="8" spans="1:4" ht="24" x14ac:dyDescent="0.55000000000000004">
      <c r="A8" s="12" t="s">
        <v>39</v>
      </c>
      <c r="B8" s="36">
        <v>3508.43</v>
      </c>
      <c r="C8" s="36">
        <v>260.48</v>
      </c>
      <c r="D8" s="36">
        <f t="shared" si="1"/>
        <v>3768.91</v>
      </c>
    </row>
    <row r="9" spans="1:4" ht="24" x14ac:dyDescent="0.55000000000000004">
      <c r="A9" s="10" t="s">
        <v>40</v>
      </c>
      <c r="B9" s="35">
        <f>SUM(B10+B11+B12+B13+B14+B15)</f>
        <v>13120.609999999999</v>
      </c>
      <c r="C9" s="35">
        <f>SUM(C10+C11+C12+C13+C14+C15)</f>
        <v>184.2</v>
      </c>
      <c r="D9" s="35">
        <f>SUM(D10+D11+D12+D13+D14+D15)</f>
        <v>13304.81</v>
      </c>
    </row>
    <row r="10" spans="1:4" ht="24" x14ac:dyDescent="0.55000000000000004">
      <c r="A10" s="12" t="s">
        <v>41</v>
      </c>
      <c r="B10" s="36">
        <v>6051.01</v>
      </c>
      <c r="C10" s="36">
        <v>0</v>
      </c>
      <c r="D10" s="37">
        <f>SUM(B10:C10)</f>
        <v>6051.01</v>
      </c>
    </row>
    <row r="11" spans="1:4" ht="24" x14ac:dyDescent="0.55000000000000004">
      <c r="A11" s="12" t="s">
        <v>42</v>
      </c>
      <c r="B11" s="36">
        <v>3465.65</v>
      </c>
      <c r="C11" s="38">
        <v>0</v>
      </c>
      <c r="D11" s="37">
        <f t="shared" ref="D11:D15" si="2">SUM(B11:C11)</f>
        <v>3465.65</v>
      </c>
    </row>
    <row r="12" spans="1:4" ht="24" x14ac:dyDescent="0.55000000000000004">
      <c r="A12" s="12" t="s">
        <v>43</v>
      </c>
      <c r="B12" s="36">
        <v>0</v>
      </c>
      <c r="C12" s="38">
        <v>0</v>
      </c>
      <c r="D12" s="37">
        <f t="shared" si="2"/>
        <v>0</v>
      </c>
    </row>
    <row r="13" spans="1:4" ht="24" x14ac:dyDescent="0.25">
      <c r="A13" s="12" t="s">
        <v>44</v>
      </c>
      <c r="B13" s="39">
        <v>2097.5700000000002</v>
      </c>
      <c r="C13" s="39">
        <v>0</v>
      </c>
      <c r="D13" s="40">
        <f t="shared" si="2"/>
        <v>2097.5700000000002</v>
      </c>
    </row>
    <row r="14" spans="1:4" ht="24" x14ac:dyDescent="0.25">
      <c r="A14" s="17" t="s">
        <v>45</v>
      </c>
      <c r="B14" s="39">
        <v>1160.58</v>
      </c>
      <c r="C14" s="39">
        <v>75.36</v>
      </c>
      <c r="D14" s="40">
        <f t="shared" si="2"/>
        <v>1235.9399999999998</v>
      </c>
    </row>
    <row r="15" spans="1:4" ht="24" x14ac:dyDescent="0.25">
      <c r="A15" s="12" t="s">
        <v>46</v>
      </c>
      <c r="B15" s="39">
        <v>345.8</v>
      </c>
      <c r="C15" s="39">
        <v>108.84</v>
      </c>
      <c r="D15" s="40">
        <f t="shared" si="2"/>
        <v>454.64</v>
      </c>
    </row>
    <row r="16" spans="1:4" ht="24" x14ac:dyDescent="0.55000000000000004">
      <c r="A16" s="10" t="s">
        <v>47</v>
      </c>
      <c r="B16" s="35">
        <v>0</v>
      </c>
      <c r="C16" s="35">
        <f>ROUND(((C6+C9)*0.07),2)+ROUND(((B6+B9)*0.07),2)</f>
        <v>1656.9499999999998</v>
      </c>
      <c r="D16" s="35">
        <f>SUM(B16:C16)</f>
        <v>1656.9499999999998</v>
      </c>
    </row>
    <row r="17" spans="1:4" ht="24" x14ac:dyDescent="0.25">
      <c r="A17" s="10" t="s">
        <v>22</v>
      </c>
      <c r="B17" s="41">
        <f t="shared" ref="B17" si="3">SUM(B18:B21)</f>
        <v>0</v>
      </c>
      <c r="C17" s="41">
        <f>SUM(C18:C21)</f>
        <v>5894.26</v>
      </c>
      <c r="D17" s="41">
        <f>SUM(D18:D21)</f>
        <v>5894.26</v>
      </c>
    </row>
    <row r="18" spans="1:4" ht="24" x14ac:dyDescent="0.25">
      <c r="A18" s="12" t="s">
        <v>48</v>
      </c>
      <c r="B18" s="39">
        <v>0</v>
      </c>
      <c r="C18" s="39">
        <v>721.74</v>
      </c>
      <c r="D18" s="40">
        <f>SUM(B18:C18)</f>
        <v>721.74</v>
      </c>
    </row>
    <row r="19" spans="1:4" ht="24" x14ac:dyDescent="0.25">
      <c r="A19" s="12" t="s">
        <v>49</v>
      </c>
      <c r="B19" s="39">
        <v>0</v>
      </c>
      <c r="C19" s="39">
        <v>1321.75</v>
      </c>
      <c r="D19" s="40">
        <f t="shared" ref="D19:D21" si="4">SUM(B19:C19)</f>
        <v>1321.75</v>
      </c>
    </row>
    <row r="20" spans="1:4" ht="24" x14ac:dyDescent="0.25">
      <c r="A20" s="21" t="s">
        <v>50</v>
      </c>
      <c r="B20" s="39">
        <v>0</v>
      </c>
      <c r="C20" s="39">
        <v>465.14</v>
      </c>
      <c r="D20" s="40">
        <f t="shared" si="4"/>
        <v>465.14</v>
      </c>
    </row>
    <row r="21" spans="1:4" ht="24" x14ac:dyDescent="0.25">
      <c r="A21" s="21" t="s">
        <v>51</v>
      </c>
      <c r="B21" s="39">
        <v>0</v>
      </c>
      <c r="C21" s="39">
        <v>3385.63</v>
      </c>
      <c r="D21" s="40">
        <f t="shared" si="4"/>
        <v>3385.63</v>
      </c>
    </row>
    <row r="22" spans="1:4" ht="24" x14ac:dyDescent="0.25">
      <c r="A22" s="10" t="s">
        <v>25</v>
      </c>
      <c r="B22" s="41">
        <f>SUM(B5,B17)</f>
        <v>16833.78</v>
      </c>
      <c r="C22" s="41">
        <f>SUM(C5,C17)</f>
        <v>14388.23</v>
      </c>
      <c r="D22" s="41">
        <f>SUM(D5+D17)</f>
        <v>31222.010000000002</v>
      </c>
    </row>
    <row r="23" spans="1:4" ht="24" x14ac:dyDescent="0.25">
      <c r="A23" s="23" t="s">
        <v>52</v>
      </c>
      <c r="B23" s="41">
        <f>B22/D24</f>
        <v>3.0537690976442455</v>
      </c>
      <c r="C23" s="41">
        <f>C22/D24</f>
        <v>2.6101286902762104</v>
      </c>
      <c r="D23" s="41">
        <f>+D22/D24</f>
        <v>5.6638977879204573</v>
      </c>
    </row>
    <row r="24" spans="1:4" s="43" customFormat="1" ht="24" x14ac:dyDescent="0.55000000000000004">
      <c r="A24" s="42" t="s">
        <v>27</v>
      </c>
      <c r="B24" s="54">
        <v>5512.46</v>
      </c>
      <c r="C24" s="55"/>
      <c r="D24" s="56">
        <v>5512.46</v>
      </c>
    </row>
    <row r="25" spans="1:4" s="43" customFormat="1" ht="24" x14ac:dyDescent="0.55000000000000004">
      <c r="A25" s="42" t="s">
        <v>32</v>
      </c>
      <c r="B25" s="63">
        <v>33.6</v>
      </c>
      <c r="C25" s="64"/>
      <c r="D25" s="65">
        <v>33.6</v>
      </c>
    </row>
    <row r="26" spans="1:4" s="43" customFormat="1" ht="24" x14ac:dyDescent="0.55000000000000004">
      <c r="A26" s="42" t="s">
        <v>33</v>
      </c>
      <c r="B26" s="57">
        <f>D24*D25</f>
        <v>185218.65600000002</v>
      </c>
      <c r="C26" s="58"/>
      <c r="D26" s="59">
        <f>+D25*D24</f>
        <v>185218.65600000002</v>
      </c>
    </row>
    <row r="27" spans="1:4" ht="24" x14ac:dyDescent="0.55000000000000004">
      <c r="A27" s="23" t="s">
        <v>34</v>
      </c>
      <c r="B27" s="29">
        <f>B26-B22</f>
        <v>168384.87600000002</v>
      </c>
      <c r="C27" s="29"/>
      <c r="D27" s="29">
        <f>+D26-D22</f>
        <v>153996.64600000001</v>
      </c>
    </row>
    <row r="28" spans="1:4" ht="24" x14ac:dyDescent="0.55000000000000004">
      <c r="A28" s="32" t="s">
        <v>35</v>
      </c>
      <c r="B28" s="44">
        <f>B27/D24</f>
        <v>30.546230902355756</v>
      </c>
      <c r="C28" s="44"/>
      <c r="D28" s="44">
        <f>+D27/D24</f>
        <v>27.936102212079543</v>
      </c>
    </row>
  </sheetData>
  <mergeCells count="5">
    <mergeCell ref="B26:D26"/>
    <mergeCell ref="A3:A4"/>
    <mergeCell ref="B3:D3"/>
    <mergeCell ref="B24:D24"/>
    <mergeCell ref="B25:D25"/>
  </mergeCells>
  <pageMargins left="0.7" right="0.3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0" sqref="I10"/>
    </sheetView>
  </sheetViews>
  <sheetFormatPr defaultRowHeight="15" x14ac:dyDescent="0.25"/>
  <cols>
    <col min="1" max="1" width="40.7109375" customWidth="1"/>
    <col min="2" max="4" width="14.85546875" customWidth="1"/>
  </cols>
  <sheetData>
    <row r="1" spans="1:4" ht="27.75" x14ac:dyDescent="0.65">
      <c r="A1" s="1" t="s">
        <v>58</v>
      </c>
      <c r="B1" s="1"/>
      <c r="C1" s="1"/>
      <c r="D1" s="1"/>
    </row>
    <row r="2" spans="1:4" ht="21.75" x14ac:dyDescent="0.5">
      <c r="A2" s="3"/>
      <c r="B2" s="3"/>
      <c r="C2" s="3"/>
      <c r="D2" s="4" t="s">
        <v>31</v>
      </c>
    </row>
    <row r="3" spans="1:4" ht="27.75" x14ac:dyDescent="0.25">
      <c r="A3" s="60" t="s">
        <v>1</v>
      </c>
      <c r="B3" s="62" t="s">
        <v>53</v>
      </c>
      <c r="C3" s="62"/>
      <c r="D3" s="62"/>
    </row>
    <row r="4" spans="1:4" ht="24" x14ac:dyDescent="0.25">
      <c r="A4" s="61"/>
      <c r="B4" s="33" t="s">
        <v>4</v>
      </c>
      <c r="C4" s="33" t="s">
        <v>5</v>
      </c>
      <c r="D4" s="33" t="s">
        <v>6</v>
      </c>
    </row>
    <row r="5" spans="1:4" ht="24" x14ac:dyDescent="0.55000000000000004">
      <c r="A5" s="7" t="s">
        <v>36</v>
      </c>
      <c r="B5" s="34">
        <f t="shared" ref="B5:C5" si="0">SUM(B6+B9+B16)</f>
        <v>8306.3399999999983</v>
      </c>
      <c r="C5" s="34">
        <f t="shared" si="0"/>
        <v>3790.58</v>
      </c>
      <c r="D5" s="34">
        <f>SUM(D6+D9+D16)</f>
        <v>12096.920000000002</v>
      </c>
    </row>
    <row r="6" spans="1:4" ht="24" x14ac:dyDescent="0.55000000000000004">
      <c r="A6" s="10" t="s">
        <v>37</v>
      </c>
      <c r="B6" s="35">
        <f t="shared" ref="B6:C6" si="1">SUM(B7:B8)</f>
        <v>858.55000000000007</v>
      </c>
      <c r="C6" s="35">
        <f t="shared" si="1"/>
        <v>2896.79</v>
      </c>
      <c r="D6" s="35">
        <f>SUM(D7:D8)</f>
        <v>3755.3400000000006</v>
      </c>
    </row>
    <row r="7" spans="1:4" ht="24" x14ac:dyDescent="0.55000000000000004">
      <c r="A7" s="12" t="s">
        <v>38</v>
      </c>
      <c r="B7" s="36">
        <v>695.72</v>
      </c>
      <c r="C7" s="36">
        <v>2751.3</v>
      </c>
      <c r="D7" s="36">
        <f t="shared" ref="D7:D8" si="2">SUM(B7:C7)</f>
        <v>3447.0200000000004</v>
      </c>
    </row>
    <row r="8" spans="1:4" ht="24" x14ac:dyDescent="0.55000000000000004">
      <c r="A8" s="12" t="s">
        <v>39</v>
      </c>
      <c r="B8" s="36">
        <v>162.83000000000001</v>
      </c>
      <c r="C8" s="36">
        <v>145.49</v>
      </c>
      <c r="D8" s="36">
        <f t="shared" si="2"/>
        <v>308.32000000000005</v>
      </c>
    </row>
    <row r="9" spans="1:4" ht="24" x14ac:dyDescent="0.55000000000000004">
      <c r="A9" s="10" t="s">
        <v>40</v>
      </c>
      <c r="B9" s="35">
        <f>SUM(B10+B11+B12+B13+B14+B15)</f>
        <v>7447.7899999999991</v>
      </c>
      <c r="C9" s="35">
        <f t="shared" ref="C9:D9" si="3">SUM(C10+C11+C12+C13+C14+C15)</f>
        <v>102.41</v>
      </c>
      <c r="D9" s="35">
        <f t="shared" si="3"/>
        <v>7550.2</v>
      </c>
    </row>
    <row r="10" spans="1:4" ht="24" x14ac:dyDescent="0.55000000000000004">
      <c r="A10" s="12" t="s">
        <v>41</v>
      </c>
      <c r="B10" s="36">
        <v>3477.99</v>
      </c>
      <c r="C10" s="36">
        <v>25.16</v>
      </c>
      <c r="D10" s="37">
        <f>SUM(B10:C10)</f>
        <v>3503.1499999999996</v>
      </c>
    </row>
    <row r="11" spans="1:4" ht="24" x14ac:dyDescent="0.55000000000000004">
      <c r="A11" s="12" t="s">
        <v>42</v>
      </c>
      <c r="B11" s="36">
        <v>1831.1</v>
      </c>
      <c r="C11" s="38">
        <v>0</v>
      </c>
      <c r="D11" s="37">
        <f t="shared" ref="D11:D15" si="4">SUM(B11:C11)</f>
        <v>1831.1</v>
      </c>
    </row>
    <row r="12" spans="1:4" ht="24" x14ac:dyDescent="0.55000000000000004">
      <c r="A12" s="12" t="s">
        <v>43</v>
      </c>
      <c r="B12" s="36">
        <v>0</v>
      </c>
      <c r="C12" s="38">
        <v>0</v>
      </c>
      <c r="D12" s="37">
        <f t="shared" si="4"/>
        <v>0</v>
      </c>
    </row>
    <row r="13" spans="1:4" ht="24" x14ac:dyDescent="0.25">
      <c r="A13" s="12" t="s">
        <v>44</v>
      </c>
      <c r="B13" s="39">
        <v>1296.06</v>
      </c>
      <c r="C13" s="39">
        <v>0</v>
      </c>
      <c r="D13" s="40">
        <f t="shared" si="4"/>
        <v>1296.06</v>
      </c>
    </row>
    <row r="14" spans="1:4" ht="24" x14ac:dyDescent="0.25">
      <c r="A14" s="17" t="s">
        <v>45</v>
      </c>
      <c r="B14" s="39">
        <v>757.9</v>
      </c>
      <c r="C14" s="39">
        <v>17.61</v>
      </c>
      <c r="D14" s="40">
        <f t="shared" si="4"/>
        <v>775.51</v>
      </c>
    </row>
    <row r="15" spans="1:4" ht="24" x14ac:dyDescent="0.25">
      <c r="A15" s="12" t="s">
        <v>46</v>
      </c>
      <c r="B15" s="39">
        <v>84.74</v>
      </c>
      <c r="C15" s="39">
        <v>59.64</v>
      </c>
      <c r="D15" s="40">
        <f t="shared" si="4"/>
        <v>144.38</v>
      </c>
    </row>
    <row r="16" spans="1:4" ht="24" x14ac:dyDescent="0.55000000000000004">
      <c r="A16" s="10" t="s">
        <v>47</v>
      </c>
      <c r="B16" s="35">
        <v>0</v>
      </c>
      <c r="C16" s="35">
        <f>ROUND(((C6+C9)*0.07),2)+ROUND(((B6+B9)*0.07),2)</f>
        <v>791.38000000000011</v>
      </c>
      <c r="D16" s="35">
        <f>SUM(B16:C16)</f>
        <v>791.38000000000011</v>
      </c>
    </row>
    <row r="17" spans="1:4" ht="24" x14ac:dyDescent="0.25">
      <c r="A17" s="10" t="s">
        <v>22</v>
      </c>
      <c r="B17" s="41">
        <f t="shared" ref="B17" si="5">SUM(B18:B21)</f>
        <v>0</v>
      </c>
      <c r="C17" s="41">
        <f>SUM(C18:C21)</f>
        <v>4565.34</v>
      </c>
      <c r="D17" s="41">
        <f>SUM(D18:D21)</f>
        <v>4565.34</v>
      </c>
    </row>
    <row r="18" spans="1:4" ht="24" x14ac:dyDescent="0.25">
      <c r="A18" s="12" t="s">
        <v>48</v>
      </c>
      <c r="B18" s="39">
        <v>0</v>
      </c>
      <c r="C18" s="39">
        <v>568.13</v>
      </c>
      <c r="D18" s="40">
        <f>SUM(B18:C18)</f>
        <v>568.13</v>
      </c>
    </row>
    <row r="19" spans="1:4" ht="24" x14ac:dyDescent="0.25">
      <c r="A19" s="12" t="s">
        <v>49</v>
      </c>
      <c r="B19" s="39">
        <v>0</v>
      </c>
      <c r="C19" s="39">
        <v>665.12</v>
      </c>
      <c r="D19" s="40">
        <f t="shared" ref="D19:D21" si="6">SUM(B19:C19)</f>
        <v>665.12</v>
      </c>
    </row>
    <row r="20" spans="1:4" ht="24" x14ac:dyDescent="0.25">
      <c r="A20" s="21" t="s">
        <v>50</v>
      </c>
      <c r="B20" s="39">
        <v>0</v>
      </c>
      <c r="C20" s="39">
        <v>319.24</v>
      </c>
      <c r="D20" s="40">
        <f t="shared" si="6"/>
        <v>319.24</v>
      </c>
    </row>
    <row r="21" spans="1:4" ht="24" x14ac:dyDescent="0.25">
      <c r="A21" s="21" t="s">
        <v>51</v>
      </c>
      <c r="B21" s="39">
        <v>0</v>
      </c>
      <c r="C21" s="39">
        <v>3012.85</v>
      </c>
      <c r="D21" s="40">
        <f t="shared" si="6"/>
        <v>3012.85</v>
      </c>
    </row>
    <row r="22" spans="1:4" ht="24" x14ac:dyDescent="0.25">
      <c r="A22" s="10" t="s">
        <v>25</v>
      </c>
      <c r="B22" s="41">
        <f t="shared" ref="B22:C22" si="7">SUM(B5,B17)</f>
        <v>8306.3399999999983</v>
      </c>
      <c r="C22" s="41">
        <f t="shared" si="7"/>
        <v>8355.92</v>
      </c>
      <c r="D22" s="41">
        <f>SUM(D5+D17)</f>
        <v>16662.260000000002</v>
      </c>
    </row>
    <row r="23" spans="1:4" ht="24" x14ac:dyDescent="0.25">
      <c r="A23" s="23" t="s">
        <v>52</v>
      </c>
      <c r="B23" s="41">
        <f>B22/D24</f>
        <v>4.5412169919632603</v>
      </c>
      <c r="C23" s="41">
        <f>C22/D24</f>
        <v>4.5683232190694882</v>
      </c>
      <c r="D23" s="41">
        <f>+D22/D24</f>
        <v>9.1095402110327495</v>
      </c>
    </row>
    <row r="24" spans="1:4" s="43" customFormat="1" ht="24" x14ac:dyDescent="0.55000000000000004">
      <c r="A24" s="42" t="s">
        <v>27</v>
      </c>
      <c r="B24" s="54">
        <v>1829.1</v>
      </c>
      <c r="C24" s="55"/>
      <c r="D24" s="56">
        <v>1829.1</v>
      </c>
    </row>
    <row r="25" spans="1:4" s="43" customFormat="1" ht="24" x14ac:dyDescent="0.55000000000000004">
      <c r="A25" s="42" t="s">
        <v>32</v>
      </c>
      <c r="B25" s="63">
        <v>25.76</v>
      </c>
      <c r="C25" s="64"/>
      <c r="D25" s="65">
        <v>25.76</v>
      </c>
    </row>
    <row r="26" spans="1:4" s="43" customFormat="1" ht="24" x14ac:dyDescent="0.55000000000000004">
      <c r="A26" s="42" t="s">
        <v>33</v>
      </c>
      <c r="B26" s="57">
        <f>D24*D25</f>
        <v>47117.616000000002</v>
      </c>
      <c r="C26" s="58"/>
      <c r="D26" s="59">
        <f>+D25*D24</f>
        <v>47117.616000000002</v>
      </c>
    </row>
    <row r="27" spans="1:4" ht="24" x14ac:dyDescent="0.55000000000000004">
      <c r="A27" s="23" t="s">
        <v>34</v>
      </c>
      <c r="B27" s="29">
        <f>B26-B22</f>
        <v>38811.276000000005</v>
      </c>
      <c r="C27" s="29"/>
      <c r="D27" s="29">
        <f>+D26-D22</f>
        <v>30455.356</v>
      </c>
    </row>
    <row r="28" spans="1:4" ht="24" x14ac:dyDescent="0.55000000000000004">
      <c r="A28" s="32" t="s">
        <v>35</v>
      </c>
      <c r="B28" s="44">
        <f>B27/D24</f>
        <v>21.218783008036745</v>
      </c>
      <c r="C28" s="44"/>
      <c r="D28" s="44">
        <f>+D27/D24</f>
        <v>16.650459788967254</v>
      </c>
    </row>
  </sheetData>
  <mergeCells count="5">
    <mergeCell ref="B26:D26"/>
    <mergeCell ref="A3:A4"/>
    <mergeCell ref="B3:D3"/>
    <mergeCell ref="B24:D24"/>
    <mergeCell ref="B25:D25"/>
  </mergeCells>
  <pageMargins left="0.7" right="0.3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ข้าวเจ้านาปี</vt:lpstr>
      <vt:lpstr>มะนาว</vt:lpstr>
      <vt:lpstr>ส้มโอ</vt:lpstr>
      <vt:lpstr>ข้าวเจ้านาปี!Print_Titles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</dc:creator>
  <cp:lastModifiedBy>ิปิยมาภรณ์ ศรีสุข</cp:lastModifiedBy>
  <cp:lastPrinted>2017-09-28T06:53:56Z</cp:lastPrinted>
  <dcterms:created xsi:type="dcterms:W3CDTF">2017-05-09T08:57:13Z</dcterms:created>
  <dcterms:modified xsi:type="dcterms:W3CDTF">2017-09-29T04:43:54Z</dcterms:modified>
</cp:coreProperties>
</file>