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15" windowWidth="19635" windowHeight="7425"/>
  </bookViews>
  <sheets>
    <sheet name="ข้าวเจ้านาปี" sheetId="1" r:id="rId1"/>
    <sheet name="อ้อยโรงงาน" sheetId="3" r:id="rId2"/>
    <sheet name="มันสำปะหลัง" sheetId="2" r:id="rId3"/>
    <sheet name="ข้าวโพดเลี้ยงสัตว์" sheetId="4" r:id="rId4"/>
  </sheets>
  <definedNames>
    <definedName name="_xlnm.Print_Titles" localSheetId="0">ข้าวเจ้านาปี!$A:$A</definedName>
  </definedNames>
  <calcPr calcId="144525"/>
</workbook>
</file>

<file path=xl/calcChain.xml><?xml version="1.0" encoding="utf-8"?>
<calcChain xmlns="http://schemas.openxmlformats.org/spreadsheetml/2006/main">
  <c r="B28" i="4" l="1"/>
  <c r="F12" i="4"/>
  <c r="E12" i="4"/>
  <c r="C12" i="4"/>
  <c r="B12" i="4"/>
  <c r="E28" i="2"/>
  <c r="B28" i="2"/>
  <c r="B12" i="2" l="1"/>
  <c r="F12" i="2"/>
  <c r="E12" i="2"/>
  <c r="C12" i="2"/>
  <c r="E28" i="3"/>
  <c r="B28" i="3"/>
  <c r="F12" i="3" l="1"/>
  <c r="E12" i="3"/>
  <c r="C12" i="3"/>
  <c r="B12" i="3"/>
  <c r="E28" i="1"/>
  <c r="B28" i="1"/>
  <c r="E29" i="1" l="1"/>
  <c r="B29" i="1"/>
  <c r="B12" i="1" l="1"/>
  <c r="G24" i="1" l="1"/>
  <c r="D24" i="1"/>
  <c r="G23" i="1"/>
  <c r="D23" i="1"/>
  <c r="G22" i="1"/>
  <c r="D22" i="1"/>
  <c r="F21" i="1"/>
  <c r="E21" i="1"/>
  <c r="C21" i="1"/>
  <c r="B21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F12" i="1"/>
  <c r="E12" i="1"/>
  <c r="C12" i="1"/>
  <c r="G11" i="1"/>
  <c r="D11" i="1"/>
  <c r="G10" i="1"/>
  <c r="D10" i="1"/>
  <c r="G9" i="1"/>
  <c r="D9" i="1"/>
  <c r="G8" i="1"/>
  <c r="D8" i="1"/>
  <c r="F7" i="1"/>
  <c r="E7" i="1"/>
  <c r="E6" i="1" s="1"/>
  <c r="C7" i="1"/>
  <c r="B7" i="1"/>
  <c r="C20" i="1" s="1"/>
  <c r="B7" i="4"/>
  <c r="E28" i="4"/>
  <c r="G23" i="3"/>
  <c r="D23" i="3"/>
  <c r="G22" i="3"/>
  <c r="D22" i="3"/>
  <c r="G21" i="3"/>
  <c r="D21" i="3"/>
  <c r="F20" i="3"/>
  <c r="E20" i="3"/>
  <c r="C20" i="3"/>
  <c r="B20" i="3"/>
  <c r="G18" i="3"/>
  <c r="D18" i="3"/>
  <c r="G17" i="3"/>
  <c r="D17" i="3"/>
  <c r="G16" i="3"/>
  <c r="D16" i="3"/>
  <c r="G15" i="3"/>
  <c r="D15" i="3"/>
  <c r="G14" i="3"/>
  <c r="D14" i="3"/>
  <c r="G13" i="3"/>
  <c r="G12" i="3" s="1"/>
  <c r="D13" i="3"/>
  <c r="G11" i="3"/>
  <c r="D11" i="3"/>
  <c r="G10" i="3"/>
  <c r="D10" i="3"/>
  <c r="G9" i="3"/>
  <c r="D9" i="3"/>
  <c r="G8" i="3"/>
  <c r="D8" i="3"/>
  <c r="F7" i="3"/>
  <c r="E7" i="3"/>
  <c r="C7" i="3"/>
  <c r="B7" i="3"/>
  <c r="G28" i="4"/>
  <c r="D28" i="4"/>
  <c r="G23" i="4"/>
  <c r="D23" i="4"/>
  <c r="G22" i="4"/>
  <c r="D22" i="4"/>
  <c r="G21" i="4"/>
  <c r="D21" i="4"/>
  <c r="F20" i="4"/>
  <c r="E20" i="4"/>
  <c r="C20" i="4"/>
  <c r="B20" i="4"/>
  <c r="G18" i="4"/>
  <c r="D18" i="4"/>
  <c r="G17" i="4"/>
  <c r="D17" i="4"/>
  <c r="G16" i="4"/>
  <c r="D16" i="4"/>
  <c r="G15" i="4"/>
  <c r="D15" i="4"/>
  <c r="G14" i="4"/>
  <c r="D14" i="4"/>
  <c r="G13" i="4"/>
  <c r="D13" i="4"/>
  <c r="G11" i="4"/>
  <c r="D11" i="4"/>
  <c r="G10" i="4"/>
  <c r="D10" i="4"/>
  <c r="G9" i="4"/>
  <c r="D9" i="4"/>
  <c r="G8" i="4"/>
  <c r="D8" i="4"/>
  <c r="F7" i="4"/>
  <c r="E7" i="4"/>
  <c r="C7" i="4"/>
  <c r="G23" i="2"/>
  <c r="D23" i="2"/>
  <c r="G22" i="2"/>
  <c r="D22" i="2"/>
  <c r="G21" i="2"/>
  <c r="D21" i="2"/>
  <c r="F20" i="2"/>
  <c r="E20" i="2"/>
  <c r="C20" i="2"/>
  <c r="B20" i="2"/>
  <c r="G18" i="2"/>
  <c r="D18" i="2"/>
  <c r="G17" i="2"/>
  <c r="D17" i="2"/>
  <c r="G16" i="2"/>
  <c r="D16" i="2"/>
  <c r="G15" i="2"/>
  <c r="D15" i="2"/>
  <c r="G14" i="2"/>
  <c r="D14" i="2"/>
  <c r="G13" i="2"/>
  <c r="D13" i="2"/>
  <c r="D12" i="2" s="1"/>
  <c r="G11" i="2"/>
  <c r="D11" i="2"/>
  <c r="G10" i="2"/>
  <c r="D10" i="2"/>
  <c r="G9" i="2"/>
  <c r="D9" i="2"/>
  <c r="G8" i="2"/>
  <c r="D8" i="2"/>
  <c r="F7" i="2"/>
  <c r="E7" i="2"/>
  <c r="C7" i="2"/>
  <c r="B7" i="2"/>
  <c r="D12" i="3" l="1"/>
  <c r="F19" i="2"/>
  <c r="G19" i="2" s="1"/>
  <c r="G12" i="2"/>
  <c r="G12" i="4"/>
  <c r="C19" i="2"/>
  <c r="D12" i="4"/>
  <c r="G20" i="3"/>
  <c r="C19" i="3"/>
  <c r="D19" i="3" s="1"/>
  <c r="F19" i="3"/>
  <c r="G19" i="3" s="1"/>
  <c r="F19" i="4"/>
  <c r="G19" i="4" s="1"/>
  <c r="C19" i="4"/>
  <c r="D19" i="4" s="1"/>
  <c r="B6" i="4"/>
  <c r="B24" i="4" s="1"/>
  <c r="B25" i="4" s="1"/>
  <c r="F20" i="1"/>
  <c r="G20" i="1" s="1"/>
  <c r="D20" i="1"/>
  <c r="D20" i="3"/>
  <c r="E25" i="1"/>
  <c r="G21" i="1"/>
  <c r="G12" i="1"/>
  <c r="G7" i="1"/>
  <c r="D21" i="1"/>
  <c r="D12" i="1"/>
  <c r="D7" i="1"/>
  <c r="B6" i="1"/>
  <c r="B25" i="1" s="1"/>
  <c r="E6" i="4"/>
  <c r="E24" i="4" s="1"/>
  <c r="E25" i="4" s="1"/>
  <c r="G7" i="4"/>
  <c r="G20" i="4"/>
  <c r="D20" i="4"/>
  <c r="D7" i="4"/>
  <c r="E6" i="3"/>
  <c r="E24" i="3" s="1"/>
  <c r="G7" i="3"/>
  <c r="B6" i="3"/>
  <c r="B24" i="3" s="1"/>
  <c r="D7" i="3"/>
  <c r="G20" i="2"/>
  <c r="E6" i="2"/>
  <c r="E24" i="2" s="1"/>
  <c r="G7" i="2"/>
  <c r="D20" i="2"/>
  <c r="D7" i="2"/>
  <c r="B6" i="2"/>
  <c r="B24" i="2" s="1"/>
  <c r="B26" i="1" l="1"/>
  <c r="B31" i="1" s="1"/>
  <c r="B30" i="1"/>
  <c r="E25" i="2"/>
  <c r="E30" i="2" s="1"/>
  <c r="E29" i="2"/>
  <c r="B25" i="3"/>
  <c r="B29" i="3"/>
  <c r="B30" i="3" s="1"/>
  <c r="B25" i="2"/>
  <c r="B30" i="2" s="1"/>
  <c r="B29" i="2"/>
  <c r="E25" i="3"/>
  <c r="E29" i="3"/>
  <c r="E30" i="3" s="1"/>
  <c r="E26" i="1"/>
  <c r="E31" i="1" s="1"/>
  <c r="E30" i="1"/>
  <c r="C6" i="3"/>
  <c r="C24" i="3" s="1"/>
  <c r="C25" i="3" s="1"/>
  <c r="F6" i="3"/>
  <c r="F24" i="3" s="1"/>
  <c r="F25" i="3" s="1"/>
  <c r="F6" i="4"/>
  <c r="F24" i="4" s="1"/>
  <c r="F25" i="4" s="1"/>
  <c r="C6" i="4"/>
  <c r="C24" i="4" s="1"/>
  <c r="C25" i="4" s="1"/>
  <c r="B29" i="4"/>
  <c r="B30" i="4" s="1"/>
  <c r="F6" i="2"/>
  <c r="F24" i="2" s="1"/>
  <c r="F25" i="2" s="1"/>
  <c r="F6" i="1"/>
  <c r="F25" i="1" s="1"/>
  <c r="F26" i="1" s="1"/>
  <c r="C6" i="1"/>
  <c r="C25" i="1" s="1"/>
  <c r="C26" i="1" s="1"/>
  <c r="G6" i="4"/>
  <c r="G24" i="4" s="1"/>
  <c r="G25" i="4" s="1"/>
  <c r="G6" i="1"/>
  <c r="G25" i="1" s="1"/>
  <c r="D6" i="1"/>
  <c r="D25" i="1" s="1"/>
  <c r="E29" i="4"/>
  <c r="E30" i="4" s="1"/>
  <c r="D6" i="4"/>
  <c r="D24" i="4" s="1"/>
  <c r="D25" i="4" s="1"/>
  <c r="G6" i="3"/>
  <c r="G24" i="3" s="1"/>
  <c r="D6" i="3"/>
  <c r="D24" i="3" s="1"/>
  <c r="G6" i="2"/>
  <c r="G24" i="2" s="1"/>
  <c r="D26" i="1" l="1"/>
  <c r="D31" i="1" s="1"/>
  <c r="D30" i="1"/>
  <c r="G26" i="1"/>
  <c r="G31" i="1" s="1"/>
  <c r="G30" i="1"/>
  <c r="D25" i="3"/>
  <c r="D29" i="3"/>
  <c r="D30" i="3" s="1"/>
  <c r="G25" i="2"/>
  <c r="G30" i="2" s="1"/>
  <c r="G29" i="2"/>
  <c r="G25" i="3"/>
  <c r="G29" i="3"/>
  <c r="G30" i="3" s="1"/>
  <c r="G29" i="4"/>
  <c r="G30" i="4" s="1"/>
  <c r="D29" i="4"/>
  <c r="D30" i="4" s="1"/>
  <c r="D19" i="2" l="1"/>
  <c r="D6" i="2" s="1"/>
  <c r="D24" i="2" s="1"/>
  <c r="C6" i="2"/>
  <c r="C24" i="2" s="1"/>
  <c r="C25" i="2" s="1"/>
  <c r="D25" i="2" l="1"/>
  <c r="D30" i="2" s="1"/>
  <c r="D29" i="2"/>
</calcChain>
</file>

<file path=xl/sharedStrings.xml><?xml version="1.0" encoding="utf-8"?>
<sst xmlns="http://schemas.openxmlformats.org/spreadsheetml/2006/main" count="153" uniqueCount="67">
  <si>
    <t>หน่วย : บาท/ไร่</t>
  </si>
  <si>
    <t>รายงาน</t>
  </si>
  <si>
    <t>S1</t>
  </si>
  <si>
    <t>N</t>
  </si>
  <si>
    <t>เงินสด</t>
  </si>
  <si>
    <t>ไม่เป็นเงินสด</t>
  </si>
  <si>
    <t>รวม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</si>
  <si>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</si>
  <si>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</si>
  <si>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</si>
  <si>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</si>
  <si>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</si>
  <si>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</si>
  <si>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</si>
  <si>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</si>
  <si>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</si>
  <si>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</si>
  <si>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 ค่าสารอื่นๆ และวัสดุปรับปรุงดิน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</si>
  <si>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</si>
  <si>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</si>
  <si>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</si>
  <si>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</si>
  <si>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</si>
  <si>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</si>
  <si>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</si>
  <si>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>3. ต้นทุนรวมต่อไร่</t>
  </si>
  <si>
    <t xml:space="preserve">4. ต้นทุนรวมต่อเกวียน (ตัน)   </t>
  </si>
  <si>
    <t>5. ผลผลิตต่อไร่ (กก.)</t>
  </si>
  <si>
    <t>7. ผลตอบแทนต่อไร่</t>
  </si>
  <si>
    <t>8. ผลตอบแทนสุทธิต่อไร่</t>
  </si>
  <si>
    <t>9. ผลตอบแทนสุทธิต่อกิโลกรัม</t>
  </si>
  <si>
    <t>หน่วย: บาท/ไร่</t>
  </si>
  <si>
    <t>1.ต้นทุนผันแปร</t>
  </si>
  <si>
    <t xml:space="preserve">  1.1ค่าแรงงาน</t>
  </si>
  <si>
    <t xml:space="preserve">    เตรียมดิน</t>
  </si>
  <si>
    <t xml:space="preserve">    ปลูก</t>
  </si>
  <si>
    <t xml:space="preserve">    ดูแลรักษา</t>
  </si>
  <si>
    <t xml:space="preserve">    เก็บเกี่ยว</t>
  </si>
  <si>
    <t xml:space="preserve">  1.2ค่าวัสดุ</t>
  </si>
  <si>
    <t xml:space="preserve">    ค่าพันธุ์ </t>
  </si>
  <si>
    <t xml:space="preserve">    ค่าปุ๋ย</t>
  </si>
  <si>
    <t xml:space="preserve">    ค่ายาปราบศัตรูพืชและวัชพืช</t>
  </si>
  <si>
    <t xml:space="preserve">    ค่าน้ำมันเชื้อเพลิงและหล่อลื่น</t>
  </si>
  <si>
    <t xml:space="preserve">    ค่าวัสดุการเกษตรและวัสดุสิ้นเปลือง</t>
  </si>
  <si>
    <t xml:space="preserve">    ค่าซ่อมแซมอุปกรณ์การเกษตร</t>
  </si>
  <si>
    <t xml:space="preserve">  1.3ค่าเสียโอกาสเงินลงทุน</t>
  </si>
  <si>
    <t>2.ต้นทุนคงที่</t>
  </si>
  <si>
    <t xml:space="preserve">  2.1ค่าเช่าที่ดิน</t>
  </si>
  <si>
    <t xml:space="preserve">  2.2ค่าเสื่อมอุปกรณ์การเกษตร</t>
  </si>
  <si>
    <t xml:space="preserve">  2.3ค่าเสียโอกาสเงินลงทุนอุปกรณ์การเกษตร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</si>
  <si>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</si>
  <si>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</si>
  <si>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</si>
  <si>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</si>
  <si>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</si>
  <si>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</si>
  <si>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</si>
  <si>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>อุทัยธานี</t>
  </si>
  <si>
    <t>-</t>
  </si>
  <si>
    <t>6. ราคาที่เกษตรกรขายได้ที่ไร่นา (บาท/ตัน)</t>
  </si>
  <si>
    <t xml:space="preserve">   ค่าเสียโอกาสเงินลงทุนอุปกรณ์การเกษตร</t>
  </si>
  <si>
    <t>ตารางที่ 140  ต้นทุนการผลิตข้าวเจ้านาปี แยกตามลักษณะความเหมาะสมของพื้นที่</t>
  </si>
  <si>
    <t>ตารางที่ 141 ต้นทุนการผลิตอ้อยโรงงาน แยกตามลักษณะความเหมาะสมของพื้นที่</t>
  </si>
  <si>
    <t>6.ราคาที่เกษตรกรขายได้ที่ไร่นา (บาท/ตัน)</t>
  </si>
  <si>
    <t>5.ผลผลิตต่อไร่ (ตัน)</t>
  </si>
  <si>
    <t>ตารางที่ 142 ต้นทุนการผลิตมันสำปะหลัง แยกตามลักษณะความเหมาะสมของพื้นที่</t>
  </si>
  <si>
    <t>ตารางที่ 143 ต้นทุนการผลิตข้าวโพดเลี้ยงสัตว์ แยกตามลักษณะความเหมาะสมของพื้นที่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</si>
</sst>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4"/>
      <name val="AngsanaUPC"/>
      <family val="1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8" fillId="0" borderId="0" applyFont="0" applyFill="0" applyBorder="0" applyAlignment="0" applyProtection="0"/>
    <xf numFmtId="0" fontId="8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</cellStyleXfs>
  <cellXfs count="89">
    <xf numFmtId="0" fontId="0" fillId="0" borderId="0" xfId="0"/>
    <xf numFmtId="2" fontId="3" fillId="0" borderId="0" xfId="2" applyNumberFormat="1" applyFont="1" applyFill="1" applyBorder="1" applyAlignment="1"/>
    <xf numFmtId="2" fontId="4" fillId="0" borderId="0" xfId="2" applyNumberFormat="1" applyFont="1" applyFill="1"/>
    <xf numFmtId="2" fontId="5" fillId="0" borderId="1" xfId="2" applyNumberFormat="1" applyFont="1" applyFill="1" applyBorder="1" applyAlignment="1"/>
    <xf numFmtId="2" fontId="5" fillId="0" borderId="1" xfId="2" applyNumberFormat="1" applyFont="1" applyFill="1" applyBorder="1" applyAlignment="1">
      <alignment horizontal="right"/>
    </xf>
    <xf numFmtId="2" fontId="6" fillId="0" borderId="6" xfId="2" applyNumberFormat="1" applyFont="1" applyFill="1" applyBorder="1" applyAlignment="1">
      <alignment horizontal="center" vertical="center"/>
    </xf>
    <xf numFmtId="49" fontId="6" fillId="0" borderId="6" xfId="2" applyNumberFormat="1" applyFont="1" applyFill="1" applyBorder="1" applyAlignment="1">
      <alignment horizontal="center" vertical="center"/>
    </xf>
    <xf numFmtId="2" fontId="6" fillId="0" borderId="9" xfId="2" applyNumberFormat="1" applyFont="1" applyFill="1" applyBorder="1" applyAlignment="1">
      <alignment vertical="center"/>
    </xf>
    <xf numFmtId="4" fontId="6" fillId="0" borderId="9" xfId="1" applyNumberFormat="1" applyFont="1" applyFill="1" applyBorder="1" applyAlignment="1">
      <alignment horizontal="right"/>
    </xf>
    <xf numFmtId="2" fontId="7" fillId="0" borderId="0" xfId="2" applyNumberFormat="1" applyFont="1" applyFill="1" applyAlignment="1">
      <alignment vertical="center"/>
    </xf>
    <xf numFmtId="2" fontId="6" fillId="0" borderId="10" xfId="2" applyNumberFormat="1" applyFont="1" applyFill="1" applyBorder="1" applyAlignment="1">
      <alignment vertical="center"/>
    </xf>
    <xf numFmtId="4" fontId="6" fillId="0" borderId="10" xfId="1" applyNumberFormat="1" applyFont="1" applyFill="1" applyBorder="1" applyAlignment="1">
      <alignment horizontal="right"/>
    </xf>
    <xf numFmtId="2" fontId="7" fillId="0" borderId="10" xfId="2" applyNumberFormat="1" applyFont="1" applyFill="1" applyBorder="1" applyAlignment="1">
      <alignment vertical="center"/>
    </xf>
    <xf numFmtId="4" fontId="7" fillId="0" borderId="10" xfId="2" applyNumberFormat="1" applyFont="1" applyFill="1" applyBorder="1" applyAlignment="1">
      <alignment vertical="center"/>
    </xf>
    <xf numFmtId="4" fontId="7" fillId="0" borderId="10" xfId="1" applyNumberFormat="1" applyFont="1" applyFill="1" applyBorder="1"/>
    <xf numFmtId="0" fontId="7" fillId="0" borderId="10" xfId="0" applyFont="1" applyBorder="1"/>
    <xf numFmtId="4" fontId="7" fillId="0" borderId="10" xfId="0" applyNumberFormat="1" applyFont="1" applyBorder="1"/>
    <xf numFmtId="2" fontId="7" fillId="0" borderId="10" xfId="3" applyNumberFormat="1" applyFont="1" applyBorder="1" applyAlignment="1">
      <alignment vertical="center"/>
    </xf>
    <xf numFmtId="4" fontId="7" fillId="0" borderId="10" xfId="3" applyNumberFormat="1" applyFont="1" applyBorder="1" applyAlignment="1">
      <alignment vertical="center"/>
    </xf>
    <xf numFmtId="4" fontId="6" fillId="0" borderId="10" xfId="2" applyNumberFormat="1" applyFont="1" applyFill="1" applyBorder="1" applyAlignment="1">
      <alignment vertical="center"/>
    </xf>
    <xf numFmtId="4" fontId="6" fillId="0" borderId="10" xfId="1" applyNumberFormat="1" applyFont="1" applyFill="1" applyBorder="1" applyAlignment="1">
      <alignment horizontal="right" vertical="center"/>
    </xf>
    <xf numFmtId="2" fontId="7" fillId="0" borderId="10" xfId="4" applyNumberFormat="1" applyFont="1" applyFill="1" applyBorder="1" applyAlignment="1">
      <alignment vertical="center"/>
    </xf>
    <xf numFmtId="4" fontId="7" fillId="0" borderId="10" xfId="4" applyNumberFormat="1" applyFont="1" applyFill="1" applyBorder="1" applyAlignment="1">
      <alignment vertical="center"/>
    </xf>
    <xf numFmtId="2" fontId="6" fillId="0" borderId="10" xfId="4" applyNumberFormat="1" applyFont="1" applyFill="1" applyBorder="1" applyAlignment="1" applyProtection="1">
      <alignment horizontal="left" vertical="center"/>
    </xf>
    <xf numFmtId="2" fontId="6" fillId="0" borderId="0" xfId="2" applyNumberFormat="1" applyFont="1" applyFill="1" applyAlignment="1">
      <alignment vertical="center"/>
    </xf>
    <xf numFmtId="2" fontId="4" fillId="0" borderId="0" xfId="2" applyNumberFormat="1" applyFont="1" applyFill="1" applyBorder="1" applyAlignment="1"/>
    <xf numFmtId="1" fontId="7" fillId="0" borderId="0" xfId="3" applyNumberFormat="1" applyFont="1" applyFill="1"/>
    <xf numFmtId="0" fontId="6" fillId="0" borderId="0" xfId="0" applyFont="1" applyAlignment="1"/>
    <xf numFmtId="0" fontId="7" fillId="0" borderId="0" xfId="0" applyFont="1"/>
    <xf numFmtId="0" fontId="6" fillId="0" borderId="9" xfId="0" applyFont="1" applyBorder="1"/>
    <xf numFmtId="4" fontId="6" fillId="0" borderId="9" xfId="0" applyNumberFormat="1" applyFont="1" applyBorder="1"/>
    <xf numFmtId="0" fontId="6" fillId="0" borderId="0" xfId="0" applyFont="1"/>
    <xf numFmtId="0" fontId="6" fillId="0" borderId="10" xfId="0" applyFont="1" applyBorder="1"/>
    <xf numFmtId="4" fontId="6" fillId="0" borderId="10" xfId="0" applyNumberFormat="1" applyFont="1" applyBorder="1"/>
    <xf numFmtId="4" fontId="10" fillId="0" borderId="10" xfId="0" applyNumberFormat="1" applyFont="1" applyBorder="1"/>
    <xf numFmtId="4" fontId="9" fillId="0" borderId="10" xfId="0" applyNumberFormat="1" applyFont="1" applyBorder="1"/>
    <xf numFmtId="0" fontId="6" fillId="0" borderId="11" xfId="0" applyFont="1" applyBorder="1"/>
    <xf numFmtId="43" fontId="9" fillId="0" borderId="0" xfId="1" applyFont="1"/>
    <xf numFmtId="0" fontId="6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right"/>
    </xf>
    <xf numFmtId="4" fontId="6" fillId="2" borderId="10" xfId="2" applyNumberFormat="1" applyFont="1" applyFill="1" applyBorder="1" applyAlignment="1" applyProtection="1">
      <protection hidden="1"/>
    </xf>
    <xf numFmtId="4" fontId="6" fillId="0" borderId="10" xfId="2" applyNumberFormat="1" applyFont="1" applyFill="1" applyBorder="1" applyAlignment="1">
      <alignment horizontal="right"/>
    </xf>
    <xf numFmtId="4" fontId="6" fillId="0" borderId="10" xfId="2" applyNumberFormat="1" applyFont="1" applyFill="1" applyBorder="1" applyAlignment="1">
      <alignment horizontal="center"/>
    </xf>
    <xf numFmtId="4" fontId="6" fillId="0" borderId="11" xfId="2" applyNumberFormat="1" applyFont="1" applyFill="1" applyBorder="1" applyAlignment="1">
      <alignment horizontal="right"/>
    </xf>
    <xf numFmtId="3" fontId="6" fillId="0" borderId="11" xfId="2" applyNumberFormat="1" applyFont="1" applyFill="1" applyBorder="1" applyAlignment="1">
      <alignment horizontal="center"/>
    </xf>
    <xf numFmtId="2" fontId="6" fillId="0" borderId="11" xfId="4" applyNumberFormat="1" applyFont="1" applyFill="1" applyBorder="1" applyAlignment="1" applyProtection="1">
      <alignment horizontal="left" vertical="center"/>
    </xf>
    <xf numFmtId="43" fontId="6" fillId="0" borderId="10" xfId="1" applyNumberFormat="1" applyFont="1" applyFill="1" applyBorder="1" applyAlignment="1">
      <alignment horizontal="right" vertical="center"/>
    </xf>
    <xf numFmtId="164" fontId="6" fillId="0" borderId="10" xfId="1" applyNumberFormat="1" applyFont="1" applyBorder="1" applyAlignment="1">
      <alignment horizontal="right" vertical="center"/>
    </xf>
    <xf numFmtId="165" fontId="6" fillId="0" borderId="10" xfId="1" applyNumberFormat="1" applyFont="1" applyBorder="1" applyAlignment="1">
      <alignment horizontal="right" vertical="center"/>
    </xf>
    <xf numFmtId="164" fontId="6" fillId="0" borderId="11" xfId="1" applyNumberFormat="1" applyFont="1" applyBorder="1" applyAlignment="1">
      <alignment horizontal="right" vertical="center"/>
    </xf>
    <xf numFmtId="165" fontId="6" fillId="0" borderId="11" xfId="1" applyNumberFormat="1" applyFont="1" applyBorder="1" applyAlignment="1">
      <alignment horizontal="right" vertical="center"/>
    </xf>
    <xf numFmtId="4" fontId="6" fillId="0" borderId="10" xfId="1" applyNumberFormat="1" applyFont="1" applyBorder="1" applyAlignment="1">
      <alignment horizontal="right" vertical="center"/>
    </xf>
    <xf numFmtId="4" fontId="6" fillId="0" borderId="11" xfId="1" applyNumberFormat="1" applyFont="1" applyBorder="1" applyAlignment="1">
      <alignment horizontal="right" vertical="center"/>
    </xf>
    <xf numFmtId="164" fontId="6" fillId="2" borderId="10" xfId="2" applyNumberFormat="1" applyFont="1" applyFill="1" applyBorder="1" applyAlignment="1" applyProtection="1">
      <alignment horizontal="right"/>
      <protection hidden="1"/>
    </xf>
    <xf numFmtId="164" fontId="6" fillId="2" borderId="10" xfId="2" applyNumberFormat="1" applyFont="1" applyFill="1" applyBorder="1" applyAlignment="1" applyProtection="1">
      <alignment horizontal="center"/>
      <protection hidden="1"/>
    </xf>
    <xf numFmtId="4" fontId="6" fillId="0" borderId="11" xfId="2" applyNumberFormat="1" applyFont="1" applyFill="1" applyBorder="1" applyAlignment="1">
      <alignment horizontal="center"/>
    </xf>
    <xf numFmtId="4" fontId="7" fillId="0" borderId="10" xfId="2" applyNumberFormat="1" applyFont="1" applyFill="1" applyBorder="1" applyAlignment="1">
      <alignment horizontal="center"/>
    </xf>
    <xf numFmtId="3" fontId="7" fillId="0" borderId="10" xfId="2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49" fontId="6" fillId="0" borderId="7" xfId="2" applyNumberFormat="1" applyFont="1" applyFill="1" applyBorder="1" applyAlignment="1">
      <alignment horizontal="center" vertical="center"/>
    </xf>
    <xf numFmtId="2" fontId="7" fillId="0" borderId="18" xfId="5" applyNumberFormat="1" applyFont="1" applyFill="1" applyBorder="1" applyAlignment="1">
      <alignment horizontal="center"/>
    </xf>
    <xf numFmtId="2" fontId="7" fillId="0" borderId="19" xfId="5" applyNumberFormat="1" applyFont="1" applyFill="1" applyBorder="1" applyAlignment="1">
      <alignment horizontal="center"/>
    </xf>
    <xf numFmtId="2" fontId="7" fillId="0" borderId="20" xfId="5" applyNumberFormat="1" applyFont="1" applyFill="1" applyBorder="1" applyAlignment="1">
      <alignment horizontal="center"/>
    </xf>
    <xf numFmtId="4" fontId="7" fillId="0" borderId="15" xfId="5" applyNumberFormat="1" applyFont="1" applyFill="1" applyBorder="1" applyAlignment="1">
      <alignment horizontal="center"/>
    </xf>
    <xf numFmtId="4" fontId="7" fillId="0" borderId="16" xfId="5" applyNumberFormat="1" applyFont="1" applyFill="1" applyBorder="1" applyAlignment="1">
      <alignment horizontal="center"/>
    </xf>
    <xf numFmtId="4" fontId="7" fillId="0" borderId="17" xfId="5" applyNumberFormat="1" applyFont="1" applyFill="1" applyBorder="1" applyAlignment="1">
      <alignment horizontal="center"/>
    </xf>
    <xf numFmtId="4" fontId="7" fillId="0" borderId="15" xfId="2" applyNumberFormat="1" applyFont="1" applyFill="1" applyBorder="1" applyAlignment="1">
      <alignment horizontal="center"/>
    </xf>
    <xf numFmtId="4" fontId="7" fillId="0" borderId="16" xfId="2" applyNumberFormat="1" applyFont="1" applyFill="1" applyBorder="1" applyAlignment="1">
      <alignment horizontal="center"/>
    </xf>
    <xf numFmtId="4" fontId="7" fillId="0" borderId="17" xfId="2" applyNumberFormat="1" applyFont="1" applyFill="1" applyBorder="1" applyAlignment="1">
      <alignment horizontal="center"/>
    </xf>
    <xf numFmtId="49" fontId="6" fillId="0" borderId="14" xfId="2" applyNumberFormat="1" applyFont="1" applyFill="1" applyBorder="1" applyAlignment="1">
      <alignment horizontal="center" vertical="center"/>
    </xf>
    <xf numFmtId="49" fontId="6" fillId="0" borderId="12" xfId="2" applyNumberFormat="1" applyFont="1" applyFill="1" applyBorder="1" applyAlignment="1">
      <alignment horizontal="center" vertical="center"/>
    </xf>
    <xf numFmtId="49" fontId="6" fillId="0" borderId="13" xfId="2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" fontId="6" fillId="0" borderId="15" xfId="2" applyNumberFormat="1" applyFont="1" applyFill="1" applyBorder="1" applyAlignment="1">
      <alignment horizontal="center"/>
    </xf>
    <xf numFmtId="4" fontId="6" fillId="0" borderId="16" xfId="2" applyNumberFormat="1" applyFont="1" applyFill="1" applyBorder="1" applyAlignment="1">
      <alignment horizontal="center"/>
    </xf>
    <xf numFmtId="4" fontId="6" fillId="0" borderId="17" xfId="2" applyNumberFormat="1" applyFont="1" applyFill="1" applyBorder="1" applyAlignment="1">
      <alignment horizontal="center"/>
    </xf>
    <xf numFmtId="4" fontId="7" fillId="0" borderId="15" xfId="0" applyNumberFormat="1" applyFont="1" applyBorder="1" applyAlignment="1">
      <alignment horizontal="center"/>
    </xf>
    <xf numFmtId="4" fontId="0" fillId="0" borderId="16" xfId="0" applyNumberFormat="1" applyFont="1" applyBorder="1"/>
    <xf numFmtId="4" fontId="0" fillId="0" borderId="17" xfId="0" applyNumberFormat="1" applyFont="1" applyBorder="1"/>
    <xf numFmtId="0" fontId="7" fillId="0" borderId="15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</cellXfs>
  <cellStyles count="8">
    <cellStyle name="Comma" xfId="1" builtinId="3"/>
    <cellStyle name="Normal" xfId="0" builtinId="0"/>
    <cellStyle name="เครื่องหมายจุลภาค 2" xfId="5"/>
    <cellStyle name="เครื่องหมายจุลภาค 3" xfId="3"/>
    <cellStyle name="ปกติ 2" xfId="6"/>
    <cellStyle name="ปกติ 3" xfId="4"/>
    <cellStyle name="ปกติ 4" xfId="7"/>
    <cellStyle name="ปกติ_ประมาณการเดือน ธค.2547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zoomScale="90" zoomScaleNormal="90" workbookViewId="0">
      <pane xSplit="1" ySplit="5" topLeftCell="B6" activePane="bottomRight" state="frozen"/>
      <selection activeCell="D26" sqref="D26"/>
      <selection pane="topRight" activeCell="D26" sqref="D26"/>
      <selection pane="bottomLeft" activeCell="D26" sqref="D26"/>
      <selection pane="bottomRight" activeCell="I9" sqref="I9"/>
    </sheetView>
  </sheetViews>
  <sheetFormatPr defaultColWidth="8" defaultRowHeight="21.75" x14ac:dyDescent="0.5"/>
  <cols>
    <col min="1" max="1" width="36.7109375" style="25" customWidth="1"/>
    <col min="2" max="2" width="10.7109375" style="25" customWidth="1"/>
    <col min="3" max="3" width="11.7109375" style="25" customWidth="1"/>
    <col min="4" max="5" width="10.7109375" style="2" customWidth="1"/>
    <col min="6" max="6" width="11.7109375" style="2" customWidth="1"/>
    <col min="7" max="7" width="10.7109375" style="2" customWidth="1"/>
    <col min="8" max="16384" width="8" style="2"/>
  </cols>
  <sheetData>
    <row r="1" spans="1:7" ht="27.75" x14ac:dyDescent="0.65">
      <c r="A1" s="1" t="s">
        <v>61</v>
      </c>
      <c r="B1" s="1"/>
      <c r="C1" s="1"/>
      <c r="D1" s="1"/>
      <c r="E1" s="1"/>
      <c r="F1" s="1"/>
      <c r="G1" s="1"/>
    </row>
    <row r="2" spans="1:7" x14ac:dyDescent="0.5">
      <c r="A2" s="3"/>
      <c r="B2" s="3"/>
      <c r="C2" s="3"/>
      <c r="D2" s="3"/>
      <c r="E2" s="3"/>
      <c r="F2" s="3"/>
      <c r="G2" s="4" t="s">
        <v>0</v>
      </c>
    </row>
    <row r="3" spans="1:7" ht="27.75" x14ac:dyDescent="0.5">
      <c r="A3" s="58" t="s">
        <v>1</v>
      </c>
      <c r="B3" s="61" t="s">
        <v>57</v>
      </c>
      <c r="C3" s="62"/>
      <c r="D3" s="62"/>
      <c r="E3" s="62"/>
      <c r="F3" s="62"/>
      <c r="G3" s="63"/>
    </row>
    <row r="4" spans="1:7" ht="24" x14ac:dyDescent="0.5">
      <c r="A4" s="59"/>
      <c r="B4" s="64" t="s">
        <v>2</v>
      </c>
      <c r="C4" s="64"/>
      <c r="D4" s="64"/>
      <c r="E4" s="64" t="s">
        <v>3</v>
      </c>
      <c r="F4" s="64"/>
      <c r="G4" s="64"/>
    </row>
    <row r="5" spans="1:7" ht="24" x14ac:dyDescent="0.5">
      <c r="A5" s="60"/>
      <c r="B5" s="5" t="s">
        <v>4</v>
      </c>
      <c r="C5" s="5" t="s">
        <v>5</v>
      </c>
      <c r="D5" s="6" t="s">
        <v>6</v>
      </c>
      <c r="E5" s="5" t="s">
        <v>4</v>
      </c>
      <c r="F5" s="5" t="s">
        <v>5</v>
      </c>
      <c r="G5" s="6" t="s">
        <v>6</v>
      </c>
    </row>
    <row r="6" spans="1:7" s="9" customFormat="1" ht="24" x14ac:dyDescent="0.55000000000000004">
      <c r="A6" s="7" t="s">
        <v>7</v>
      </c>
      <c r="B6" s="8">
        <f t="shared" ref="B6:C6" si="0">+B7+B12+B20</f>
        <v>2711.3900000000003</v>
      </c>
      <c r="C6" s="8">
        <f t="shared" si="0"/>
        <v>582.85</v>
      </c>
      <c r="D6" s="8">
        <f>+D7+D12+D20</f>
        <v>3294.2400000000002</v>
      </c>
      <c r="E6" s="8">
        <f t="shared" ref="E6:F6" si="1">+E7+E12+E20</f>
        <v>2412.83</v>
      </c>
      <c r="F6" s="8">
        <f t="shared" si="1"/>
        <v>534.44999999999993</v>
      </c>
      <c r="G6" s="8">
        <f>+G7+G12+G20</f>
        <v>2947.2799999999997</v>
      </c>
    </row>
    <row r="7" spans="1:7" s="9" customFormat="1" ht="24" x14ac:dyDescent="0.55000000000000004">
      <c r="A7" s="10" t="s">
        <v>8</v>
      </c>
      <c r="B7" s="11">
        <f t="shared" ref="B7:G7" si="2">+B8+B9+B10+B11</f>
        <v>1162.44</v>
      </c>
      <c r="C7" s="11">
        <f t="shared" si="2"/>
        <v>343.83</v>
      </c>
      <c r="D7" s="11">
        <f t="shared" si="2"/>
        <v>1506.27</v>
      </c>
      <c r="E7" s="11">
        <f t="shared" si="2"/>
        <v>1098.1599999999999</v>
      </c>
      <c r="F7" s="11">
        <f t="shared" si="2"/>
        <v>335.69</v>
      </c>
      <c r="G7" s="11">
        <f t="shared" si="2"/>
        <v>1433.85</v>
      </c>
    </row>
    <row r="8" spans="1:7" s="9" customFormat="1" ht="24" x14ac:dyDescent="0.55000000000000004">
      <c r="A8" s="12" t="s">
        <v>9</v>
      </c>
      <c r="B8" s="13">
        <v>421.5</v>
      </c>
      <c r="C8" s="13">
        <v>106.53</v>
      </c>
      <c r="D8" s="14">
        <f>SUM(B8:C8)</f>
        <v>528.03</v>
      </c>
      <c r="E8" s="13">
        <v>407.25</v>
      </c>
      <c r="F8" s="13">
        <v>144.26</v>
      </c>
      <c r="G8" s="14">
        <f t="shared" ref="G8:G11" si="3">SUM(E8:F8)</f>
        <v>551.51</v>
      </c>
    </row>
    <row r="9" spans="1:7" s="9" customFormat="1" ht="24" x14ac:dyDescent="0.55000000000000004">
      <c r="A9" s="12" t="s">
        <v>10</v>
      </c>
      <c r="B9" s="13">
        <v>35.770000000000003</v>
      </c>
      <c r="C9" s="13">
        <v>24.57</v>
      </c>
      <c r="D9" s="14">
        <f t="shared" ref="D9:D11" si="4">SUM(B9:C9)</f>
        <v>60.34</v>
      </c>
      <c r="E9" s="13">
        <v>39.799999999999997</v>
      </c>
      <c r="F9" s="13">
        <v>18.18</v>
      </c>
      <c r="G9" s="14">
        <f t="shared" si="3"/>
        <v>57.98</v>
      </c>
    </row>
    <row r="10" spans="1:7" s="9" customFormat="1" ht="24" x14ac:dyDescent="0.55000000000000004">
      <c r="A10" s="12" t="s">
        <v>11</v>
      </c>
      <c r="B10" s="13">
        <v>226.5</v>
      </c>
      <c r="C10" s="13">
        <v>212.73</v>
      </c>
      <c r="D10" s="14">
        <f t="shared" si="4"/>
        <v>439.23</v>
      </c>
      <c r="E10" s="13">
        <v>156.01</v>
      </c>
      <c r="F10" s="13">
        <v>173.25</v>
      </c>
      <c r="G10" s="14">
        <f t="shared" si="3"/>
        <v>329.26</v>
      </c>
    </row>
    <row r="11" spans="1:7" s="9" customFormat="1" ht="24" x14ac:dyDescent="0.55000000000000004">
      <c r="A11" s="12" t="s">
        <v>12</v>
      </c>
      <c r="B11" s="13">
        <v>478.67</v>
      </c>
      <c r="C11" s="13">
        <v>0</v>
      </c>
      <c r="D11" s="14">
        <f t="shared" si="4"/>
        <v>478.67</v>
      </c>
      <c r="E11" s="13">
        <v>495.1</v>
      </c>
      <c r="F11" s="13">
        <v>0</v>
      </c>
      <c r="G11" s="14">
        <f t="shared" si="3"/>
        <v>495.1</v>
      </c>
    </row>
    <row r="12" spans="1:7" s="9" customFormat="1" ht="24" x14ac:dyDescent="0.55000000000000004">
      <c r="A12" s="10" t="s">
        <v>13</v>
      </c>
      <c r="B12" s="11">
        <f>+B13+B14+B15+B16+B17+B18+B19</f>
        <v>1548.9500000000003</v>
      </c>
      <c r="C12" s="11">
        <f t="shared" ref="C12" si="5">+C13+C14+C15+C16+C17+C18+C19</f>
        <v>127.62</v>
      </c>
      <c r="D12" s="11">
        <f>+D13+D14+D15+D16+D17+D18+D19</f>
        <v>1676.5700000000002</v>
      </c>
      <c r="E12" s="11">
        <f t="shared" ref="E12:F12" si="6">+E13+E14+E15+E16+E17+E18+E19</f>
        <v>1314.67</v>
      </c>
      <c r="F12" s="11">
        <f t="shared" si="6"/>
        <v>99.09</v>
      </c>
      <c r="G12" s="11">
        <f>+G13+G14+G15+G16+G17+G18+G19</f>
        <v>1413.76</v>
      </c>
    </row>
    <row r="13" spans="1:7" s="9" customFormat="1" ht="24" x14ac:dyDescent="0.55000000000000004">
      <c r="A13" s="12" t="s">
        <v>14</v>
      </c>
      <c r="B13" s="13">
        <v>366.04</v>
      </c>
      <c r="C13" s="13">
        <v>125.62</v>
      </c>
      <c r="D13" s="14">
        <f t="shared" ref="D13:D19" si="7">SUM(B13:C13)</f>
        <v>491.66</v>
      </c>
      <c r="E13" s="13">
        <v>339.8</v>
      </c>
      <c r="F13" s="13">
        <v>90.16</v>
      </c>
      <c r="G13" s="14">
        <f t="shared" ref="G13:G19" si="8">SUM(E13:F13)</f>
        <v>429.96000000000004</v>
      </c>
    </row>
    <row r="14" spans="1:7" s="9" customFormat="1" ht="24" x14ac:dyDescent="0.55000000000000004">
      <c r="A14" s="12" t="s">
        <v>15</v>
      </c>
      <c r="B14" s="13">
        <v>587.4</v>
      </c>
      <c r="C14" s="13">
        <v>0</v>
      </c>
      <c r="D14" s="14">
        <f t="shared" si="7"/>
        <v>587.4</v>
      </c>
      <c r="E14" s="13">
        <v>535.39</v>
      </c>
      <c r="F14" s="13">
        <v>0</v>
      </c>
      <c r="G14" s="14">
        <f t="shared" si="8"/>
        <v>535.39</v>
      </c>
    </row>
    <row r="15" spans="1:7" s="9" customFormat="1" ht="24" x14ac:dyDescent="0.55000000000000004">
      <c r="A15" s="12" t="s">
        <v>16</v>
      </c>
      <c r="B15" s="13">
        <v>321.88</v>
      </c>
      <c r="C15" s="13">
        <v>0</v>
      </c>
      <c r="D15" s="14">
        <f t="shared" si="7"/>
        <v>321.88</v>
      </c>
      <c r="E15" s="13">
        <v>239.46</v>
      </c>
      <c r="F15" s="13">
        <v>0</v>
      </c>
      <c r="G15" s="14">
        <f t="shared" si="8"/>
        <v>239.46</v>
      </c>
    </row>
    <row r="16" spans="1:7" s="9" customFormat="1" ht="24" x14ac:dyDescent="0.55000000000000004">
      <c r="A16" s="15" t="s">
        <v>17</v>
      </c>
      <c r="B16" s="16">
        <v>0</v>
      </c>
      <c r="C16" s="16">
        <v>0</v>
      </c>
      <c r="D16" s="14">
        <f t="shared" si="7"/>
        <v>0</v>
      </c>
      <c r="E16" s="16">
        <v>0</v>
      </c>
      <c r="F16" s="16">
        <v>0</v>
      </c>
      <c r="G16" s="14">
        <f t="shared" si="8"/>
        <v>0</v>
      </c>
    </row>
    <row r="17" spans="1:7" s="9" customFormat="1" ht="24" x14ac:dyDescent="0.55000000000000004">
      <c r="A17" s="12" t="s">
        <v>18</v>
      </c>
      <c r="B17" s="13">
        <v>163.43</v>
      </c>
      <c r="C17" s="13">
        <v>0</v>
      </c>
      <c r="D17" s="14">
        <f t="shared" si="7"/>
        <v>163.43</v>
      </c>
      <c r="E17" s="13">
        <v>81.42</v>
      </c>
      <c r="F17" s="13">
        <v>0</v>
      </c>
      <c r="G17" s="14">
        <f t="shared" si="8"/>
        <v>81.42</v>
      </c>
    </row>
    <row r="18" spans="1:7" s="9" customFormat="1" ht="24" x14ac:dyDescent="0.55000000000000004">
      <c r="A18" s="17" t="s">
        <v>19</v>
      </c>
      <c r="B18" s="18">
        <v>100.14</v>
      </c>
      <c r="C18" s="18">
        <v>0</v>
      </c>
      <c r="D18" s="14">
        <f t="shared" si="7"/>
        <v>100.14</v>
      </c>
      <c r="E18" s="18">
        <v>110.37</v>
      </c>
      <c r="F18" s="18">
        <v>0</v>
      </c>
      <c r="G18" s="14">
        <f t="shared" si="8"/>
        <v>110.37</v>
      </c>
    </row>
    <row r="19" spans="1:7" s="9" customFormat="1" ht="24" x14ac:dyDescent="0.55000000000000004">
      <c r="A19" s="12" t="s">
        <v>20</v>
      </c>
      <c r="B19" s="13">
        <v>10.06</v>
      </c>
      <c r="C19" s="13">
        <v>2</v>
      </c>
      <c r="D19" s="14">
        <f t="shared" si="7"/>
        <v>12.06</v>
      </c>
      <c r="E19" s="13">
        <v>8.23</v>
      </c>
      <c r="F19" s="13">
        <v>8.93</v>
      </c>
      <c r="G19" s="14">
        <f t="shared" si="8"/>
        <v>17.16</v>
      </c>
    </row>
    <row r="20" spans="1:7" s="9" customFormat="1" ht="24" x14ac:dyDescent="0.25">
      <c r="A20" s="10" t="s">
        <v>21</v>
      </c>
      <c r="B20" s="19"/>
      <c r="C20" s="19">
        <f>ROUND((B7+C7+B12+C12)*0.07*6/12,2)</f>
        <v>111.4</v>
      </c>
      <c r="D20" s="20">
        <f>SUM(B20:C20)</f>
        <v>111.4</v>
      </c>
      <c r="E20" s="19"/>
      <c r="F20" s="19">
        <f>ROUND((E7+F7+E12+F12)*0.07*6/12,2)</f>
        <v>99.67</v>
      </c>
      <c r="G20" s="20">
        <f>SUM(E20:F20)</f>
        <v>99.67</v>
      </c>
    </row>
    <row r="21" spans="1:7" s="9" customFormat="1" ht="24" x14ac:dyDescent="0.25">
      <c r="A21" s="10" t="s">
        <v>22</v>
      </c>
      <c r="B21" s="20">
        <f t="shared" ref="B21:G21" si="9">+B22+B23+B24</f>
        <v>0</v>
      </c>
      <c r="C21" s="20">
        <f t="shared" si="9"/>
        <v>749.17</v>
      </c>
      <c r="D21" s="20">
        <f t="shared" si="9"/>
        <v>749.17</v>
      </c>
      <c r="E21" s="20">
        <f t="shared" si="9"/>
        <v>0</v>
      </c>
      <c r="F21" s="20">
        <f t="shared" si="9"/>
        <v>623.1099999999999</v>
      </c>
      <c r="G21" s="20">
        <f t="shared" si="9"/>
        <v>623.1099999999999</v>
      </c>
    </row>
    <row r="22" spans="1:7" s="9" customFormat="1" ht="24" x14ac:dyDescent="0.55000000000000004">
      <c r="A22" s="12" t="s">
        <v>23</v>
      </c>
      <c r="B22" s="13">
        <v>0</v>
      </c>
      <c r="C22" s="13">
        <v>600.66999999999996</v>
      </c>
      <c r="D22" s="14">
        <f t="shared" ref="D22:D24" si="10">SUM(B22:C22)</f>
        <v>600.66999999999996</v>
      </c>
      <c r="E22" s="13">
        <v>0</v>
      </c>
      <c r="F22" s="13">
        <v>548.04999999999995</v>
      </c>
      <c r="G22" s="14">
        <f t="shared" ref="G22:G24" si="11">SUM(E22:F22)</f>
        <v>548.04999999999995</v>
      </c>
    </row>
    <row r="23" spans="1:7" s="9" customFormat="1" ht="24" x14ac:dyDescent="0.55000000000000004">
      <c r="A23" s="12" t="s">
        <v>24</v>
      </c>
      <c r="B23" s="13">
        <v>0</v>
      </c>
      <c r="C23" s="13">
        <v>125.21</v>
      </c>
      <c r="D23" s="14">
        <f t="shared" si="10"/>
        <v>125.21</v>
      </c>
      <c r="E23" s="13">
        <v>0</v>
      </c>
      <c r="F23" s="13">
        <v>60.89</v>
      </c>
      <c r="G23" s="14">
        <f t="shared" si="11"/>
        <v>60.89</v>
      </c>
    </row>
    <row r="24" spans="1:7" s="9" customFormat="1" ht="24" x14ac:dyDescent="0.55000000000000004">
      <c r="A24" s="21" t="s">
        <v>60</v>
      </c>
      <c r="B24" s="22">
        <v>0</v>
      </c>
      <c r="C24" s="22">
        <v>23.29</v>
      </c>
      <c r="D24" s="14">
        <f t="shared" si="10"/>
        <v>23.29</v>
      </c>
      <c r="E24" s="22">
        <v>0</v>
      </c>
      <c r="F24" s="22">
        <v>14.17</v>
      </c>
      <c r="G24" s="14">
        <f t="shared" si="11"/>
        <v>14.17</v>
      </c>
    </row>
    <row r="25" spans="1:7" s="9" customFormat="1" ht="24" x14ac:dyDescent="0.25">
      <c r="A25" s="10" t="s">
        <v>25</v>
      </c>
      <c r="B25" s="20">
        <f t="shared" ref="B25:C25" si="12">+B6+B21</f>
        <v>2711.3900000000003</v>
      </c>
      <c r="C25" s="20">
        <f t="shared" si="12"/>
        <v>1332.02</v>
      </c>
      <c r="D25" s="20">
        <f>+D6+D21</f>
        <v>4043.4100000000003</v>
      </c>
      <c r="E25" s="20">
        <f t="shared" ref="E25:F25" si="13">+E6+E21</f>
        <v>2412.83</v>
      </c>
      <c r="F25" s="20">
        <f t="shared" si="13"/>
        <v>1157.56</v>
      </c>
      <c r="G25" s="20">
        <f>+G6+G21</f>
        <v>3570.3899999999994</v>
      </c>
    </row>
    <row r="26" spans="1:7" s="9" customFormat="1" ht="24" x14ac:dyDescent="0.55000000000000004">
      <c r="A26" s="23" t="s">
        <v>26</v>
      </c>
      <c r="B26" s="40">
        <f>ROUND((B25/B27)*1000,2)</f>
        <v>3825.7</v>
      </c>
      <c r="C26" s="40">
        <f>C25/B27*1000</f>
        <v>1879.4463335826056</v>
      </c>
      <c r="D26" s="40">
        <f>ROUND((D25/B27)*1000,2)</f>
        <v>5705.15</v>
      </c>
      <c r="E26" s="40">
        <f>ROUND((E25/E27)*1000,2)</f>
        <v>3485.94</v>
      </c>
      <c r="F26" s="40">
        <f>F25/E27*1000</f>
        <v>1672.3878871937122</v>
      </c>
      <c r="G26" s="40">
        <f>ROUND((G25/E27)*1000,2)</f>
        <v>5158.33</v>
      </c>
    </row>
    <row r="27" spans="1:7" s="24" customFormat="1" ht="24" x14ac:dyDescent="0.55000000000000004">
      <c r="A27" s="23" t="s">
        <v>27</v>
      </c>
      <c r="B27" s="56">
        <v>708.73</v>
      </c>
      <c r="C27" s="56"/>
      <c r="D27" s="56"/>
      <c r="E27" s="56">
        <v>692.16</v>
      </c>
      <c r="F27" s="56"/>
      <c r="G27" s="56"/>
    </row>
    <row r="28" spans="1:7" s="37" customFormat="1" ht="24" x14ac:dyDescent="0.55000000000000004">
      <c r="A28" s="23" t="s">
        <v>59</v>
      </c>
      <c r="B28" s="57">
        <f>7.64*1000</f>
        <v>7640</v>
      </c>
      <c r="C28" s="57"/>
      <c r="D28" s="57"/>
      <c r="E28" s="57">
        <f>7.64*1000</f>
        <v>7640</v>
      </c>
      <c r="F28" s="57"/>
      <c r="G28" s="57"/>
    </row>
    <row r="29" spans="1:7" s="37" customFormat="1" ht="24" x14ac:dyDescent="0.55000000000000004">
      <c r="A29" s="23" t="s">
        <v>28</v>
      </c>
      <c r="B29" s="56">
        <f>ROUND(B27*B28/1000,2)</f>
        <v>5414.7</v>
      </c>
      <c r="C29" s="56"/>
      <c r="D29" s="56"/>
      <c r="E29" s="56">
        <f>ROUND(E27*E28/1000,2)</f>
        <v>5288.1</v>
      </c>
      <c r="F29" s="56"/>
      <c r="G29" s="56"/>
    </row>
    <row r="30" spans="1:7" s="37" customFormat="1" ht="24" x14ac:dyDescent="0.55000000000000004">
      <c r="A30" s="23" t="s">
        <v>29</v>
      </c>
      <c r="B30" s="41">
        <f>B29-B25</f>
        <v>2703.3099999999995</v>
      </c>
      <c r="C30" s="42" t="s">
        <v>58</v>
      </c>
      <c r="D30" s="41">
        <f>B29-D25</f>
        <v>1371.2899999999995</v>
      </c>
      <c r="E30" s="41">
        <f>E29-E25</f>
        <v>2875.2700000000004</v>
      </c>
      <c r="F30" s="42" t="s">
        <v>58</v>
      </c>
      <c r="G30" s="41">
        <f>E29-G25</f>
        <v>1717.7100000000009</v>
      </c>
    </row>
    <row r="31" spans="1:7" s="37" customFormat="1" ht="24" x14ac:dyDescent="0.55000000000000004">
      <c r="A31" s="45" t="s">
        <v>30</v>
      </c>
      <c r="B31" s="43">
        <f>B28-B26</f>
        <v>3814.3</v>
      </c>
      <c r="C31" s="44" t="s">
        <v>58</v>
      </c>
      <c r="D31" s="43">
        <f>B28-D26</f>
        <v>1934.8500000000004</v>
      </c>
      <c r="E31" s="43">
        <f>E28-E26</f>
        <v>4154.0599999999995</v>
      </c>
      <c r="F31" s="44" t="s">
        <v>58</v>
      </c>
      <c r="G31" s="43">
        <f>E28-G26</f>
        <v>2481.67</v>
      </c>
    </row>
    <row r="32" spans="1:7" ht="24" x14ac:dyDescent="0.55000000000000004">
      <c r="D32" s="26"/>
      <c r="E32" s="26"/>
      <c r="F32" s="26"/>
      <c r="G32" s="26"/>
    </row>
    <row r="35" spans="1:3" x14ac:dyDescent="0.5">
      <c r="A35" s="2"/>
      <c r="B35" s="2"/>
      <c r="C35" s="2"/>
    </row>
    <row r="36" spans="1:3" x14ac:dyDescent="0.5">
      <c r="A36" s="2"/>
      <c r="B36" s="2"/>
      <c r="C36" s="2"/>
    </row>
    <row r="37" spans="1:3" x14ac:dyDescent="0.5">
      <c r="A37" s="2"/>
      <c r="B37" s="2"/>
      <c r="C37" s="2"/>
    </row>
    <row r="38" spans="1:3" x14ac:dyDescent="0.5">
      <c r="A38" s="2"/>
      <c r="B38" s="2"/>
      <c r="C38" s="2"/>
    </row>
    <row r="39" spans="1:3" x14ac:dyDescent="0.5">
      <c r="A39" s="2"/>
      <c r="B39" s="2"/>
      <c r="C39" s="2"/>
    </row>
    <row r="40" spans="1:3" x14ac:dyDescent="0.5">
      <c r="A40" s="2"/>
      <c r="B40" s="2"/>
      <c r="C40" s="2"/>
    </row>
    <row r="41" spans="1:3" x14ac:dyDescent="0.5">
      <c r="A41" s="2"/>
      <c r="B41" s="2"/>
      <c r="C41" s="2"/>
    </row>
    <row r="42" spans="1:3" x14ac:dyDescent="0.5">
      <c r="A42" s="2"/>
      <c r="B42" s="2"/>
      <c r="C42" s="2"/>
    </row>
  </sheetData>
  <mergeCells count="10">
    <mergeCell ref="A3:A5"/>
    <mergeCell ref="B3:G3"/>
    <mergeCell ref="B4:D4"/>
    <mergeCell ref="E4:G4"/>
    <mergeCell ref="B29:D29"/>
    <mergeCell ref="E29:G29"/>
    <mergeCell ref="B27:D27"/>
    <mergeCell ref="E27:G27"/>
    <mergeCell ref="B28:D28"/>
    <mergeCell ref="E28:G28"/>
  </mergeCells>
  <pageMargins left="0.28999999999999998" right="0.25" top="0.75" bottom="0.18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0" sqref="K10"/>
    </sheetView>
  </sheetViews>
  <sheetFormatPr defaultColWidth="9" defaultRowHeight="24" x14ac:dyDescent="0.55000000000000004"/>
  <cols>
    <col min="1" max="1" width="38.7109375" style="28" customWidth="1"/>
    <col min="2" max="2" width="10.7109375" style="28" customWidth="1"/>
    <col min="3" max="3" width="11.7109375" style="28" customWidth="1"/>
    <col min="4" max="5" width="10.7109375" style="28" customWidth="1"/>
    <col min="6" max="6" width="11.7109375" style="28" customWidth="1"/>
    <col min="7" max="7" width="10.7109375" style="28" customWidth="1"/>
    <col min="8" max="261" width="9" style="28" customWidth="1"/>
    <col min="262" max="16384" width="9" style="28"/>
  </cols>
  <sheetData>
    <row r="1" spans="1:7" x14ac:dyDescent="0.55000000000000004">
      <c r="A1" s="27" t="s">
        <v>62</v>
      </c>
      <c r="B1" s="27"/>
      <c r="C1" s="27"/>
      <c r="E1" s="27"/>
      <c r="F1" s="27"/>
    </row>
    <row r="2" spans="1:7" x14ac:dyDescent="0.55000000000000004">
      <c r="A2" s="39"/>
      <c r="B2" s="39"/>
      <c r="C2" s="39"/>
      <c r="D2" s="39"/>
      <c r="E2" s="39"/>
      <c r="F2" s="39"/>
      <c r="G2" s="4" t="s">
        <v>0</v>
      </c>
    </row>
    <row r="3" spans="1:7" x14ac:dyDescent="0.55000000000000004">
      <c r="A3" s="58" t="s">
        <v>1</v>
      </c>
      <c r="B3" s="74" t="s">
        <v>57</v>
      </c>
      <c r="C3" s="75"/>
      <c r="D3" s="75"/>
      <c r="E3" s="75"/>
      <c r="F3" s="75"/>
      <c r="G3" s="76"/>
    </row>
    <row r="4" spans="1:7" x14ac:dyDescent="0.55000000000000004">
      <c r="A4" s="59"/>
      <c r="B4" s="77" t="s">
        <v>2</v>
      </c>
      <c r="C4" s="78"/>
      <c r="D4" s="79"/>
      <c r="E4" s="77" t="s">
        <v>3</v>
      </c>
      <c r="F4" s="78"/>
      <c r="G4" s="79"/>
    </row>
    <row r="5" spans="1:7" x14ac:dyDescent="0.55000000000000004">
      <c r="A5" s="60"/>
      <c r="B5" s="38" t="s">
        <v>4</v>
      </c>
      <c r="C5" s="38" t="s">
        <v>5</v>
      </c>
      <c r="D5" s="38" t="s">
        <v>6</v>
      </c>
      <c r="E5" s="38" t="s">
        <v>4</v>
      </c>
      <c r="F5" s="38" t="s">
        <v>5</v>
      </c>
      <c r="G5" s="38" t="s">
        <v>6</v>
      </c>
    </row>
    <row r="6" spans="1:7" s="31" customFormat="1" x14ac:dyDescent="0.55000000000000004">
      <c r="A6" s="29" t="s">
        <v>32</v>
      </c>
      <c r="B6" s="30">
        <f t="shared" ref="B6:G6" si="0">B7+B12+B19</f>
        <v>5864.1</v>
      </c>
      <c r="C6" s="30">
        <f t="shared" si="0"/>
        <v>1164.0600000000002</v>
      </c>
      <c r="D6" s="30">
        <f t="shared" si="0"/>
        <v>7028.16</v>
      </c>
      <c r="E6" s="30">
        <f t="shared" si="0"/>
        <v>5644.8899999999994</v>
      </c>
      <c r="F6" s="30">
        <f t="shared" si="0"/>
        <v>1188.24</v>
      </c>
      <c r="G6" s="30">
        <f t="shared" si="0"/>
        <v>6833.13</v>
      </c>
    </row>
    <row r="7" spans="1:7" s="31" customFormat="1" x14ac:dyDescent="0.55000000000000004">
      <c r="A7" s="32" t="s">
        <v>33</v>
      </c>
      <c r="B7" s="33">
        <f t="shared" ref="B7:C7" si="1">SUM(B8:B11)</f>
        <v>3268.8900000000003</v>
      </c>
      <c r="C7" s="33">
        <f t="shared" si="1"/>
        <v>566.19000000000005</v>
      </c>
      <c r="D7" s="33">
        <f t="shared" ref="D7:G7" si="2">SUM(D8:D11)</f>
        <v>3835.08</v>
      </c>
      <c r="E7" s="33">
        <f t="shared" si="2"/>
        <v>1914.4499999999998</v>
      </c>
      <c r="F7" s="33">
        <f t="shared" si="2"/>
        <v>739.22</v>
      </c>
      <c r="G7" s="33">
        <f t="shared" si="2"/>
        <v>2653.67</v>
      </c>
    </row>
    <row r="8" spans="1:7" x14ac:dyDescent="0.55000000000000004">
      <c r="A8" s="15" t="s">
        <v>34</v>
      </c>
      <c r="B8" s="16">
        <v>117.77</v>
      </c>
      <c r="C8" s="16">
        <v>105.85</v>
      </c>
      <c r="D8" s="34">
        <f>SUM(B8:C8)</f>
        <v>223.62</v>
      </c>
      <c r="E8" s="16">
        <v>132.79</v>
      </c>
      <c r="F8" s="16">
        <v>322.33999999999997</v>
      </c>
      <c r="G8" s="34">
        <f t="shared" ref="G8:G11" si="3">SUM(E8:F8)</f>
        <v>455.13</v>
      </c>
    </row>
    <row r="9" spans="1:7" x14ac:dyDescent="0.55000000000000004">
      <c r="A9" s="15" t="s">
        <v>35</v>
      </c>
      <c r="B9" s="16">
        <v>120.04</v>
      </c>
      <c r="C9" s="16">
        <v>68.05</v>
      </c>
      <c r="D9" s="34">
        <f t="shared" ref="D9:D18" si="4">SUM(B9:C9)</f>
        <v>188.09</v>
      </c>
      <c r="E9" s="16">
        <v>151.88999999999999</v>
      </c>
      <c r="F9" s="16">
        <v>234.43</v>
      </c>
      <c r="G9" s="34">
        <f t="shared" si="3"/>
        <v>386.32</v>
      </c>
    </row>
    <row r="10" spans="1:7" x14ac:dyDescent="0.55000000000000004">
      <c r="A10" s="15" t="s">
        <v>36</v>
      </c>
      <c r="B10" s="16">
        <v>355.24</v>
      </c>
      <c r="C10" s="16">
        <v>392.29</v>
      </c>
      <c r="D10" s="34">
        <f t="shared" si="4"/>
        <v>747.53</v>
      </c>
      <c r="E10" s="16">
        <v>240.03</v>
      </c>
      <c r="F10" s="16">
        <v>182.45</v>
      </c>
      <c r="G10" s="34">
        <f t="shared" si="3"/>
        <v>422.48</v>
      </c>
    </row>
    <row r="11" spans="1:7" x14ac:dyDescent="0.55000000000000004">
      <c r="A11" s="15" t="s">
        <v>37</v>
      </c>
      <c r="B11" s="16">
        <v>2675.84</v>
      </c>
      <c r="C11" s="16">
        <v>0</v>
      </c>
      <c r="D11" s="34">
        <f t="shared" si="4"/>
        <v>2675.84</v>
      </c>
      <c r="E11" s="16">
        <v>1389.74</v>
      </c>
      <c r="F11" s="16">
        <v>0</v>
      </c>
      <c r="G11" s="34">
        <f t="shared" si="3"/>
        <v>1389.74</v>
      </c>
    </row>
    <row r="12" spans="1:7" s="31" customFormat="1" x14ac:dyDescent="0.55000000000000004">
      <c r="A12" s="32" t="s">
        <v>38</v>
      </c>
      <c r="B12" s="33">
        <f t="shared" ref="B12:G12" si="5">SUM(B13+B14+B15+B16+B17+B18)</f>
        <v>2595.2099999999996</v>
      </c>
      <c r="C12" s="33">
        <f t="shared" si="5"/>
        <v>138.08000000000001</v>
      </c>
      <c r="D12" s="33">
        <f t="shared" si="5"/>
        <v>2733.29</v>
      </c>
      <c r="E12" s="33">
        <f t="shared" si="5"/>
        <v>3730.44</v>
      </c>
      <c r="F12" s="33">
        <f t="shared" si="5"/>
        <v>1.99</v>
      </c>
      <c r="G12" s="33">
        <f t="shared" si="5"/>
        <v>3732.4300000000003</v>
      </c>
    </row>
    <row r="13" spans="1:7" x14ac:dyDescent="0.55000000000000004">
      <c r="A13" s="15" t="s">
        <v>39</v>
      </c>
      <c r="B13" s="16">
        <v>649.42999999999995</v>
      </c>
      <c r="C13" s="16">
        <v>136.11000000000001</v>
      </c>
      <c r="D13" s="34">
        <f t="shared" si="4"/>
        <v>785.54</v>
      </c>
      <c r="E13" s="16">
        <v>2106.96</v>
      </c>
      <c r="F13" s="16">
        <v>0</v>
      </c>
      <c r="G13" s="34">
        <f t="shared" ref="G13:G18" si="6">SUM(E13:F13)</f>
        <v>2106.96</v>
      </c>
    </row>
    <row r="14" spans="1:7" x14ac:dyDescent="0.55000000000000004">
      <c r="A14" s="15" t="s">
        <v>40</v>
      </c>
      <c r="B14" s="16">
        <v>1229.94</v>
      </c>
      <c r="C14" s="16">
        <v>0</v>
      </c>
      <c r="D14" s="34">
        <f t="shared" si="4"/>
        <v>1229.94</v>
      </c>
      <c r="E14" s="16">
        <v>1188.8499999999999</v>
      </c>
      <c r="F14" s="16">
        <v>1.71</v>
      </c>
      <c r="G14" s="34">
        <f t="shared" si="6"/>
        <v>1190.56</v>
      </c>
    </row>
    <row r="15" spans="1:7" x14ac:dyDescent="0.55000000000000004">
      <c r="A15" s="15" t="s">
        <v>41</v>
      </c>
      <c r="B15" s="16">
        <v>448.5</v>
      </c>
      <c r="C15" s="16">
        <v>0</v>
      </c>
      <c r="D15" s="34">
        <f t="shared" si="4"/>
        <v>448.5</v>
      </c>
      <c r="E15" s="16">
        <v>384.05</v>
      </c>
      <c r="F15" s="16">
        <v>0</v>
      </c>
      <c r="G15" s="34">
        <f t="shared" si="6"/>
        <v>384.05</v>
      </c>
    </row>
    <row r="16" spans="1:7" x14ac:dyDescent="0.55000000000000004">
      <c r="A16" s="15" t="s">
        <v>42</v>
      </c>
      <c r="B16" s="16">
        <v>203.52</v>
      </c>
      <c r="C16" s="16">
        <v>0</v>
      </c>
      <c r="D16" s="34">
        <f t="shared" si="4"/>
        <v>203.52</v>
      </c>
      <c r="E16" s="16">
        <v>13.21</v>
      </c>
      <c r="F16" s="16">
        <v>0</v>
      </c>
      <c r="G16" s="34">
        <f t="shared" si="6"/>
        <v>13.21</v>
      </c>
    </row>
    <row r="17" spans="1:7" x14ac:dyDescent="0.55000000000000004">
      <c r="A17" s="15" t="s">
        <v>43</v>
      </c>
      <c r="B17" s="16">
        <v>60.83</v>
      </c>
      <c r="C17" s="16">
        <v>0</v>
      </c>
      <c r="D17" s="34">
        <f t="shared" si="4"/>
        <v>60.83</v>
      </c>
      <c r="E17" s="16">
        <v>37.370000000000005</v>
      </c>
      <c r="F17" s="16">
        <v>0</v>
      </c>
      <c r="G17" s="34">
        <f t="shared" si="6"/>
        <v>37.370000000000005</v>
      </c>
    </row>
    <row r="18" spans="1:7" x14ac:dyDescent="0.55000000000000004">
      <c r="A18" s="15" t="s">
        <v>44</v>
      </c>
      <c r="B18" s="16">
        <v>2.99</v>
      </c>
      <c r="C18" s="16">
        <v>1.97</v>
      </c>
      <c r="D18" s="34">
        <f t="shared" si="4"/>
        <v>4.96</v>
      </c>
      <c r="E18" s="16">
        <v>0</v>
      </c>
      <c r="F18" s="16">
        <v>0.28000000000000003</v>
      </c>
      <c r="G18" s="34">
        <f t="shared" si="6"/>
        <v>0.28000000000000003</v>
      </c>
    </row>
    <row r="19" spans="1:7" s="31" customFormat="1" x14ac:dyDescent="0.55000000000000004">
      <c r="A19" s="32" t="s">
        <v>45</v>
      </c>
      <c r="B19" s="33">
        <v>0</v>
      </c>
      <c r="C19" s="33">
        <f>ROUND((B7+C7+B12+C12)*0.07,2)</f>
        <v>459.79</v>
      </c>
      <c r="D19" s="35">
        <f>SUM(B19:C19)</f>
        <v>459.79</v>
      </c>
      <c r="E19" s="33">
        <v>0</v>
      </c>
      <c r="F19" s="33">
        <f>ROUND((E7+F7+E12+F12)*0.07,2)</f>
        <v>447.03</v>
      </c>
      <c r="G19" s="35">
        <f>SUM(E19:F19)</f>
        <v>447.03</v>
      </c>
    </row>
    <row r="20" spans="1:7" s="31" customFormat="1" x14ac:dyDescent="0.55000000000000004">
      <c r="A20" s="32" t="s">
        <v>46</v>
      </c>
      <c r="B20" s="33">
        <f t="shared" ref="B20:G20" si="7">SUM(B21:B23)</f>
        <v>0</v>
      </c>
      <c r="C20" s="33">
        <f t="shared" si="7"/>
        <v>2349.5100000000002</v>
      </c>
      <c r="D20" s="33">
        <f t="shared" si="7"/>
        <v>2349.5100000000002</v>
      </c>
      <c r="E20" s="33">
        <f t="shared" si="7"/>
        <v>0</v>
      </c>
      <c r="F20" s="33">
        <f t="shared" si="7"/>
        <v>1669.8400000000001</v>
      </c>
      <c r="G20" s="33">
        <f t="shared" si="7"/>
        <v>1669.8400000000001</v>
      </c>
    </row>
    <row r="21" spans="1:7" x14ac:dyDescent="0.55000000000000004">
      <c r="A21" s="15" t="s">
        <v>47</v>
      </c>
      <c r="B21" s="16">
        <v>0</v>
      </c>
      <c r="C21" s="16">
        <v>2274.0100000000002</v>
      </c>
      <c r="D21" s="34">
        <f t="shared" ref="D21:D23" si="8">SUM(B21:C21)</f>
        <v>2274.0100000000002</v>
      </c>
      <c r="E21" s="16">
        <v>0</v>
      </c>
      <c r="F21" s="16">
        <v>1646.28</v>
      </c>
      <c r="G21" s="34">
        <f t="shared" ref="G21:G23" si="9">SUM(E21:F21)</f>
        <v>1646.28</v>
      </c>
    </row>
    <row r="22" spans="1:7" x14ac:dyDescent="0.55000000000000004">
      <c r="A22" s="15" t="s">
        <v>48</v>
      </c>
      <c r="B22" s="16">
        <v>0</v>
      </c>
      <c r="C22" s="16">
        <v>48.62</v>
      </c>
      <c r="D22" s="34">
        <f t="shared" si="8"/>
        <v>48.62</v>
      </c>
      <c r="E22" s="16">
        <v>0</v>
      </c>
      <c r="F22" s="16">
        <v>16.68</v>
      </c>
      <c r="G22" s="34">
        <f t="shared" si="9"/>
        <v>16.68</v>
      </c>
    </row>
    <row r="23" spans="1:7" x14ac:dyDescent="0.55000000000000004">
      <c r="A23" s="15" t="s">
        <v>49</v>
      </c>
      <c r="B23" s="16">
        <v>0</v>
      </c>
      <c r="C23" s="16">
        <v>26.88</v>
      </c>
      <c r="D23" s="34">
        <f t="shared" si="8"/>
        <v>26.88</v>
      </c>
      <c r="E23" s="16">
        <v>0</v>
      </c>
      <c r="F23" s="16">
        <v>6.88</v>
      </c>
      <c r="G23" s="34">
        <f t="shared" si="9"/>
        <v>6.88</v>
      </c>
    </row>
    <row r="24" spans="1:7" s="31" customFormat="1" x14ac:dyDescent="0.55000000000000004">
      <c r="A24" s="32" t="s">
        <v>50</v>
      </c>
      <c r="B24" s="33">
        <f t="shared" ref="B24:G24" si="10">SUM(B6,B20)</f>
        <v>5864.1</v>
      </c>
      <c r="C24" s="33">
        <f t="shared" si="10"/>
        <v>3513.5700000000006</v>
      </c>
      <c r="D24" s="33">
        <f t="shared" si="10"/>
        <v>9377.67</v>
      </c>
      <c r="E24" s="33">
        <f t="shared" si="10"/>
        <v>5644.8899999999994</v>
      </c>
      <c r="F24" s="33">
        <f t="shared" si="10"/>
        <v>2858.08</v>
      </c>
      <c r="G24" s="33">
        <f t="shared" si="10"/>
        <v>8502.9700000000012</v>
      </c>
    </row>
    <row r="25" spans="1:7" s="31" customFormat="1" x14ac:dyDescent="0.55000000000000004">
      <c r="A25" s="32" t="s">
        <v>51</v>
      </c>
      <c r="B25" s="46">
        <f>ROUND(B24/B26,2)</f>
        <v>479.09</v>
      </c>
      <c r="C25" s="46">
        <f>ROUND(C24/B26,2)</f>
        <v>287.06</v>
      </c>
      <c r="D25" s="46">
        <f>ROUND(D24/B26,2)</f>
        <v>766.15</v>
      </c>
      <c r="E25" s="46">
        <f>ROUND(E24/E26,2)</f>
        <v>771.16</v>
      </c>
      <c r="F25" s="46">
        <f>ROUND(F24/E26,2)</f>
        <v>390.45</v>
      </c>
      <c r="G25" s="46">
        <f>ROUND(G24/E26,2)</f>
        <v>1161.6099999999999</v>
      </c>
    </row>
    <row r="26" spans="1:7" s="31" customFormat="1" x14ac:dyDescent="0.55000000000000004">
      <c r="A26" s="32" t="s">
        <v>64</v>
      </c>
      <c r="B26" s="71">
        <v>12.24</v>
      </c>
      <c r="C26" s="72"/>
      <c r="D26" s="73"/>
      <c r="E26" s="71">
        <v>7.32</v>
      </c>
      <c r="F26" s="72"/>
      <c r="G26" s="73"/>
    </row>
    <row r="27" spans="1:7" s="31" customFormat="1" x14ac:dyDescent="0.55000000000000004">
      <c r="A27" s="32" t="s">
        <v>63</v>
      </c>
      <c r="B27" s="65">
        <v>730</v>
      </c>
      <c r="C27" s="66"/>
      <c r="D27" s="67"/>
      <c r="E27" s="65">
        <v>730</v>
      </c>
      <c r="F27" s="66"/>
      <c r="G27" s="67"/>
    </row>
    <row r="28" spans="1:7" s="31" customFormat="1" x14ac:dyDescent="0.55000000000000004">
      <c r="A28" s="32" t="s">
        <v>54</v>
      </c>
      <c r="B28" s="68">
        <f>B26*B27</f>
        <v>8935.2000000000007</v>
      </c>
      <c r="C28" s="69"/>
      <c r="D28" s="70"/>
      <c r="E28" s="68">
        <f>E26*E27</f>
        <v>5343.6</v>
      </c>
      <c r="F28" s="69"/>
      <c r="G28" s="70"/>
    </row>
    <row r="29" spans="1:7" s="31" customFormat="1" x14ac:dyDescent="0.55000000000000004">
      <c r="A29" s="32" t="s">
        <v>55</v>
      </c>
      <c r="B29" s="47">
        <f>+B28-B24</f>
        <v>3071.1000000000004</v>
      </c>
      <c r="C29" s="48"/>
      <c r="D29" s="51">
        <f>+B28-D24</f>
        <v>-442.46999999999935</v>
      </c>
      <c r="E29" s="51">
        <f>+E28-E24</f>
        <v>-301.28999999999905</v>
      </c>
      <c r="F29" s="51"/>
      <c r="G29" s="51">
        <f>+E28-G24</f>
        <v>-3159.3700000000008</v>
      </c>
    </row>
    <row r="30" spans="1:7" s="31" customFormat="1" x14ac:dyDescent="0.55000000000000004">
      <c r="A30" s="36" t="s">
        <v>56</v>
      </c>
      <c r="B30" s="49">
        <f>+ROUND(B29/B26,2)</f>
        <v>250.91</v>
      </c>
      <c r="C30" s="50"/>
      <c r="D30" s="52">
        <f>+ROUND(D29/B26,2)</f>
        <v>-36.15</v>
      </c>
      <c r="E30" s="52">
        <f>+ROUND(E29/E26,2)</f>
        <v>-41.16</v>
      </c>
      <c r="F30" s="52"/>
      <c r="G30" s="52">
        <f>+ROUND(G29/E26,2)</f>
        <v>-431.61</v>
      </c>
    </row>
  </sheetData>
  <mergeCells count="10">
    <mergeCell ref="A3:A5"/>
    <mergeCell ref="B3:G3"/>
    <mergeCell ref="B4:D4"/>
    <mergeCell ref="E4:G4"/>
    <mergeCell ref="B27:D27"/>
    <mergeCell ref="E27:G27"/>
    <mergeCell ref="B28:D28"/>
    <mergeCell ref="E28:G28"/>
    <mergeCell ref="B26:D26"/>
    <mergeCell ref="E26:G26"/>
  </mergeCells>
  <pageMargins left="0.27" right="0.18" top="0.75" bottom="0.42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1" sqref="I11"/>
    </sheetView>
  </sheetViews>
  <sheetFormatPr defaultColWidth="9" defaultRowHeight="24" x14ac:dyDescent="0.55000000000000004"/>
  <cols>
    <col min="1" max="1" width="38.7109375" style="28" customWidth="1"/>
    <col min="2" max="2" width="10.7109375" style="28" customWidth="1"/>
    <col min="3" max="3" width="11.7109375" style="28" customWidth="1"/>
    <col min="4" max="5" width="10.7109375" style="28" customWidth="1"/>
    <col min="6" max="6" width="11.7109375" style="28" customWidth="1"/>
    <col min="7" max="7" width="10.7109375" style="28" customWidth="1"/>
    <col min="8" max="16384" width="9" style="28"/>
  </cols>
  <sheetData>
    <row r="1" spans="1:7" x14ac:dyDescent="0.55000000000000004">
      <c r="A1" s="27" t="s">
        <v>65</v>
      </c>
      <c r="B1" s="27"/>
      <c r="C1" s="27"/>
      <c r="E1" s="27"/>
      <c r="F1" s="27"/>
    </row>
    <row r="2" spans="1:7" x14ac:dyDescent="0.55000000000000004">
      <c r="A2" s="39"/>
      <c r="B2" s="39"/>
      <c r="C2" s="39"/>
      <c r="D2" s="39"/>
      <c r="E2" s="39"/>
      <c r="F2" s="39"/>
      <c r="G2" s="4" t="s">
        <v>31</v>
      </c>
    </row>
    <row r="3" spans="1:7" x14ac:dyDescent="0.55000000000000004">
      <c r="A3" s="58" t="s">
        <v>1</v>
      </c>
      <c r="B3" s="74" t="s">
        <v>57</v>
      </c>
      <c r="C3" s="75"/>
      <c r="D3" s="75"/>
      <c r="E3" s="75"/>
      <c r="F3" s="75"/>
      <c r="G3" s="76"/>
    </row>
    <row r="4" spans="1:7" x14ac:dyDescent="0.55000000000000004">
      <c r="A4" s="59"/>
      <c r="B4" s="77" t="s">
        <v>2</v>
      </c>
      <c r="C4" s="78"/>
      <c r="D4" s="79"/>
      <c r="E4" s="77" t="s">
        <v>3</v>
      </c>
      <c r="F4" s="78"/>
      <c r="G4" s="79"/>
    </row>
    <row r="5" spans="1:7" x14ac:dyDescent="0.55000000000000004">
      <c r="A5" s="60"/>
      <c r="B5" s="38" t="s">
        <v>4</v>
      </c>
      <c r="C5" s="38" t="s">
        <v>5</v>
      </c>
      <c r="D5" s="38" t="s">
        <v>6</v>
      </c>
      <c r="E5" s="38" t="s">
        <v>4</v>
      </c>
      <c r="F5" s="38" t="s">
        <v>5</v>
      </c>
      <c r="G5" s="38" t="s">
        <v>6</v>
      </c>
    </row>
    <row r="6" spans="1:7" s="31" customFormat="1" x14ac:dyDescent="0.55000000000000004">
      <c r="A6" s="29" t="s">
        <v>32</v>
      </c>
      <c r="B6" s="30">
        <f t="shared" ref="B6:G6" si="0">B7+B12+B19</f>
        <v>2940.8999999999996</v>
      </c>
      <c r="C6" s="30">
        <f t="shared" si="0"/>
        <v>1205.71</v>
      </c>
      <c r="D6" s="30">
        <f t="shared" si="0"/>
        <v>4146.6100000000006</v>
      </c>
      <c r="E6" s="30">
        <f t="shared" si="0"/>
        <v>3496.38</v>
      </c>
      <c r="F6" s="30">
        <f t="shared" si="0"/>
        <v>1046.32</v>
      </c>
      <c r="G6" s="30">
        <f t="shared" si="0"/>
        <v>4542.7</v>
      </c>
    </row>
    <row r="7" spans="1:7" s="31" customFormat="1" x14ac:dyDescent="0.55000000000000004">
      <c r="A7" s="32" t="s">
        <v>33</v>
      </c>
      <c r="B7" s="33">
        <f t="shared" ref="B7:C7" si="1">SUM(B8:B11)</f>
        <v>1777.6599999999999</v>
      </c>
      <c r="C7" s="33">
        <f t="shared" si="1"/>
        <v>508.86</v>
      </c>
      <c r="D7" s="33">
        <f t="shared" ref="D7:G7" si="2">SUM(D8:D11)</f>
        <v>2286.52</v>
      </c>
      <c r="E7" s="33">
        <f t="shared" si="2"/>
        <v>2243.54</v>
      </c>
      <c r="F7" s="33">
        <f t="shared" si="2"/>
        <v>375.32</v>
      </c>
      <c r="G7" s="33">
        <f t="shared" si="2"/>
        <v>2618.86</v>
      </c>
    </row>
    <row r="8" spans="1:7" x14ac:dyDescent="0.55000000000000004">
      <c r="A8" s="15" t="s">
        <v>34</v>
      </c>
      <c r="B8" s="16">
        <v>345.39</v>
      </c>
      <c r="C8" s="16">
        <v>264.98</v>
      </c>
      <c r="D8" s="34">
        <f>SUM(B8:C8)</f>
        <v>610.37</v>
      </c>
      <c r="E8" s="16">
        <v>512.80999999999995</v>
      </c>
      <c r="F8" s="16">
        <v>127.78</v>
      </c>
      <c r="G8" s="34">
        <f t="shared" ref="G8:G11" si="3">SUM(E8:F8)</f>
        <v>640.58999999999992</v>
      </c>
    </row>
    <row r="9" spans="1:7" x14ac:dyDescent="0.55000000000000004">
      <c r="A9" s="15" t="s">
        <v>35</v>
      </c>
      <c r="B9" s="16">
        <v>370.57</v>
      </c>
      <c r="C9" s="16">
        <v>16.66</v>
      </c>
      <c r="D9" s="34">
        <f t="shared" ref="D9:D18" si="4">SUM(B9:C9)</f>
        <v>387.23</v>
      </c>
      <c r="E9" s="16">
        <v>301.97000000000003</v>
      </c>
      <c r="F9" s="16">
        <v>13.52</v>
      </c>
      <c r="G9" s="34">
        <f t="shared" si="3"/>
        <v>315.49</v>
      </c>
    </row>
    <row r="10" spans="1:7" x14ac:dyDescent="0.55000000000000004">
      <c r="A10" s="15" t="s">
        <v>36</v>
      </c>
      <c r="B10" s="16">
        <v>322.85000000000002</v>
      </c>
      <c r="C10" s="16">
        <v>128.84</v>
      </c>
      <c r="D10" s="34">
        <f t="shared" si="4"/>
        <v>451.69000000000005</v>
      </c>
      <c r="E10" s="16">
        <v>365.13</v>
      </c>
      <c r="F10" s="16">
        <v>170.81</v>
      </c>
      <c r="G10" s="34">
        <f t="shared" si="3"/>
        <v>535.94000000000005</v>
      </c>
    </row>
    <row r="11" spans="1:7" x14ac:dyDescent="0.55000000000000004">
      <c r="A11" s="15" t="s">
        <v>37</v>
      </c>
      <c r="B11" s="16">
        <v>738.85</v>
      </c>
      <c r="C11" s="16">
        <v>98.38</v>
      </c>
      <c r="D11" s="34">
        <f t="shared" si="4"/>
        <v>837.23</v>
      </c>
      <c r="E11" s="16">
        <v>1063.6300000000001</v>
      </c>
      <c r="F11" s="16">
        <v>63.21</v>
      </c>
      <c r="G11" s="34">
        <f t="shared" si="3"/>
        <v>1126.8400000000001</v>
      </c>
    </row>
    <row r="12" spans="1:7" s="31" customFormat="1" x14ac:dyDescent="0.55000000000000004">
      <c r="A12" s="32" t="s">
        <v>38</v>
      </c>
      <c r="B12" s="33">
        <f t="shared" ref="B12:G12" si="5">SUM(B13+B14+B15+B16+B17+B18)</f>
        <v>1163.24</v>
      </c>
      <c r="C12" s="33">
        <f t="shared" si="5"/>
        <v>425.58</v>
      </c>
      <c r="D12" s="33">
        <f t="shared" si="5"/>
        <v>1588.82</v>
      </c>
      <c r="E12" s="33">
        <f t="shared" si="5"/>
        <v>1252.8399999999999</v>
      </c>
      <c r="F12" s="33">
        <f t="shared" si="5"/>
        <v>373.81</v>
      </c>
      <c r="G12" s="33">
        <f t="shared" si="5"/>
        <v>1626.6499999999999</v>
      </c>
    </row>
    <row r="13" spans="1:7" x14ac:dyDescent="0.55000000000000004">
      <c r="A13" s="15" t="s">
        <v>39</v>
      </c>
      <c r="B13" s="16">
        <v>187.68</v>
      </c>
      <c r="C13" s="16">
        <v>425.58</v>
      </c>
      <c r="D13" s="34">
        <f t="shared" si="4"/>
        <v>613.26</v>
      </c>
      <c r="E13" s="16">
        <v>304.27</v>
      </c>
      <c r="F13" s="16">
        <v>368.18</v>
      </c>
      <c r="G13" s="34">
        <f t="shared" ref="G13:G18" si="6">SUM(E13:F13)</f>
        <v>672.45</v>
      </c>
    </row>
    <row r="14" spans="1:7" x14ac:dyDescent="0.55000000000000004">
      <c r="A14" s="15" t="s">
        <v>40</v>
      </c>
      <c r="B14" s="16">
        <v>663.7</v>
      </c>
      <c r="C14" s="16">
        <v>0</v>
      </c>
      <c r="D14" s="34">
        <f t="shared" si="4"/>
        <v>663.7</v>
      </c>
      <c r="E14" s="16">
        <v>614.59</v>
      </c>
      <c r="F14" s="16">
        <v>0</v>
      </c>
      <c r="G14" s="34">
        <f t="shared" si="6"/>
        <v>614.59</v>
      </c>
    </row>
    <row r="15" spans="1:7" x14ac:dyDescent="0.55000000000000004">
      <c r="A15" s="15" t="s">
        <v>41</v>
      </c>
      <c r="B15" s="16">
        <v>122.06</v>
      </c>
      <c r="C15" s="16">
        <v>0</v>
      </c>
      <c r="D15" s="34">
        <f t="shared" si="4"/>
        <v>122.06</v>
      </c>
      <c r="E15" s="16">
        <v>132.08000000000001</v>
      </c>
      <c r="F15" s="16">
        <v>0</v>
      </c>
      <c r="G15" s="34">
        <f t="shared" si="6"/>
        <v>132.08000000000001</v>
      </c>
    </row>
    <row r="16" spans="1:7" x14ac:dyDescent="0.55000000000000004">
      <c r="A16" s="15" t="s">
        <v>42</v>
      </c>
      <c r="B16" s="16">
        <v>0</v>
      </c>
      <c r="C16" s="16">
        <v>0</v>
      </c>
      <c r="D16" s="34">
        <f t="shared" si="4"/>
        <v>0</v>
      </c>
      <c r="E16" s="16">
        <v>6.82</v>
      </c>
      <c r="F16" s="16">
        <v>0</v>
      </c>
      <c r="G16" s="34">
        <f t="shared" si="6"/>
        <v>6.82</v>
      </c>
    </row>
    <row r="17" spans="1:7" x14ac:dyDescent="0.55000000000000004">
      <c r="A17" s="15" t="s">
        <v>43</v>
      </c>
      <c r="B17" s="16">
        <v>189.8</v>
      </c>
      <c r="C17" s="16">
        <v>0</v>
      </c>
      <c r="D17" s="34">
        <f t="shared" si="4"/>
        <v>189.8</v>
      </c>
      <c r="E17" s="16">
        <v>195.07999999999998</v>
      </c>
      <c r="F17" s="16">
        <v>5.63</v>
      </c>
      <c r="G17" s="34">
        <f t="shared" si="6"/>
        <v>200.70999999999998</v>
      </c>
    </row>
    <row r="18" spans="1:7" s="31" customFormat="1" x14ac:dyDescent="0.55000000000000004">
      <c r="A18" s="15" t="s">
        <v>44</v>
      </c>
      <c r="B18" s="16">
        <v>0</v>
      </c>
      <c r="C18" s="16">
        <v>0</v>
      </c>
      <c r="D18" s="34">
        <f t="shared" si="4"/>
        <v>0</v>
      </c>
      <c r="E18" s="16">
        <v>0</v>
      </c>
      <c r="F18" s="16">
        <v>0</v>
      </c>
      <c r="G18" s="34">
        <f t="shared" si="6"/>
        <v>0</v>
      </c>
    </row>
    <row r="19" spans="1:7" s="31" customFormat="1" x14ac:dyDescent="0.55000000000000004">
      <c r="A19" s="32" t="s">
        <v>45</v>
      </c>
      <c r="B19" s="33">
        <v>0</v>
      </c>
      <c r="C19" s="33">
        <f>ROUND((B7+B12+C7+C12)*0.07,2)</f>
        <v>271.27</v>
      </c>
      <c r="D19" s="35">
        <f>+B19+C19</f>
        <v>271.27</v>
      </c>
      <c r="E19" s="33">
        <v>0</v>
      </c>
      <c r="F19" s="33">
        <f>ROUND((E7+E12+F7+F12)*0.07,2)</f>
        <v>297.19</v>
      </c>
      <c r="G19" s="33">
        <f>+E19+F19</f>
        <v>297.19</v>
      </c>
    </row>
    <row r="20" spans="1:7" x14ac:dyDescent="0.55000000000000004">
      <c r="A20" s="32" t="s">
        <v>46</v>
      </c>
      <c r="B20" s="33">
        <f t="shared" ref="B20:G20" si="7">SUM(B21:B23)</f>
        <v>0</v>
      </c>
      <c r="C20" s="33">
        <f t="shared" si="7"/>
        <v>1834.66</v>
      </c>
      <c r="D20" s="35">
        <f t="shared" si="7"/>
        <v>1834.66</v>
      </c>
      <c r="E20" s="33">
        <f t="shared" si="7"/>
        <v>0</v>
      </c>
      <c r="F20" s="33">
        <f t="shared" si="7"/>
        <v>1916.41</v>
      </c>
      <c r="G20" s="35">
        <f t="shared" si="7"/>
        <v>1916.41</v>
      </c>
    </row>
    <row r="21" spans="1:7" x14ac:dyDescent="0.55000000000000004">
      <c r="A21" s="15" t="s">
        <v>47</v>
      </c>
      <c r="B21" s="16">
        <v>0</v>
      </c>
      <c r="C21" s="16">
        <v>1832.36</v>
      </c>
      <c r="D21" s="34">
        <f t="shared" ref="D21:D23" si="8">SUM(B21:C21)</f>
        <v>1832.36</v>
      </c>
      <c r="E21" s="16">
        <v>0</v>
      </c>
      <c r="F21" s="16">
        <v>1899.72</v>
      </c>
      <c r="G21" s="34">
        <f t="shared" ref="G21:G23" si="9">SUM(E21:F21)</f>
        <v>1899.72</v>
      </c>
    </row>
    <row r="22" spans="1:7" x14ac:dyDescent="0.55000000000000004">
      <c r="A22" s="15" t="s">
        <v>48</v>
      </c>
      <c r="B22" s="16">
        <v>0</v>
      </c>
      <c r="C22" s="16">
        <v>1.92</v>
      </c>
      <c r="D22" s="34">
        <f t="shared" si="8"/>
        <v>1.92</v>
      </c>
      <c r="E22" s="16">
        <v>0</v>
      </c>
      <c r="F22" s="16">
        <v>14.01</v>
      </c>
      <c r="G22" s="34">
        <f t="shared" si="9"/>
        <v>14.01</v>
      </c>
    </row>
    <row r="23" spans="1:7" s="31" customFormat="1" x14ac:dyDescent="0.55000000000000004">
      <c r="A23" s="15" t="s">
        <v>49</v>
      </c>
      <c r="B23" s="16">
        <v>0</v>
      </c>
      <c r="C23" s="16">
        <v>0.38</v>
      </c>
      <c r="D23" s="16">
        <f t="shared" si="8"/>
        <v>0.38</v>
      </c>
      <c r="E23" s="16">
        <v>0</v>
      </c>
      <c r="F23" s="16">
        <v>2.68</v>
      </c>
      <c r="G23" s="16">
        <f t="shared" si="9"/>
        <v>2.68</v>
      </c>
    </row>
    <row r="24" spans="1:7" s="31" customFormat="1" x14ac:dyDescent="0.55000000000000004">
      <c r="A24" s="32" t="s">
        <v>50</v>
      </c>
      <c r="B24" s="46">
        <f t="shared" ref="B24:G24" si="10">SUM(B6,B20)</f>
        <v>2940.8999999999996</v>
      </c>
      <c r="C24" s="46">
        <f t="shared" si="10"/>
        <v>3040.37</v>
      </c>
      <c r="D24" s="46">
        <f t="shared" si="10"/>
        <v>5981.27</v>
      </c>
      <c r="E24" s="46">
        <f t="shared" si="10"/>
        <v>3496.38</v>
      </c>
      <c r="F24" s="46">
        <f t="shared" si="10"/>
        <v>2962.73</v>
      </c>
      <c r="G24" s="46">
        <f t="shared" si="10"/>
        <v>6459.11</v>
      </c>
    </row>
    <row r="25" spans="1:7" s="31" customFormat="1" x14ac:dyDescent="0.55000000000000004">
      <c r="A25" s="32" t="s">
        <v>51</v>
      </c>
      <c r="B25" s="53">
        <f>ROUND((B24/B26),2)</f>
        <v>1.02</v>
      </c>
      <c r="C25" s="54">
        <f>C24/B26</f>
        <v>1.0544830887045309</v>
      </c>
      <c r="D25" s="53">
        <f>ROUND((D24/B26),2)</f>
        <v>2.0699999999999998</v>
      </c>
      <c r="E25" s="53">
        <f>ROUND((E24/E26),2)</f>
        <v>1.17</v>
      </c>
      <c r="F25" s="54">
        <f>F24/E26</f>
        <v>0.99505283026472224</v>
      </c>
      <c r="G25" s="53">
        <f>ROUND((G24/E26),2)</f>
        <v>2.17</v>
      </c>
    </row>
    <row r="26" spans="1:7" s="31" customFormat="1" x14ac:dyDescent="0.55000000000000004">
      <c r="A26" s="15" t="s">
        <v>52</v>
      </c>
      <c r="B26" s="83">
        <v>2883.28</v>
      </c>
      <c r="C26" s="84"/>
      <c r="D26" s="85"/>
      <c r="E26" s="71">
        <v>2977.46</v>
      </c>
      <c r="F26" s="72"/>
      <c r="G26" s="73"/>
    </row>
    <row r="27" spans="1:7" s="31" customFormat="1" x14ac:dyDescent="0.55000000000000004">
      <c r="A27" s="15" t="s">
        <v>53</v>
      </c>
      <c r="B27" s="86">
        <v>1.75</v>
      </c>
      <c r="C27" s="87"/>
      <c r="D27" s="88"/>
      <c r="E27" s="71">
        <v>1.75</v>
      </c>
      <c r="F27" s="72"/>
      <c r="G27" s="73"/>
    </row>
    <row r="28" spans="1:7" s="31" customFormat="1" x14ac:dyDescent="0.55000000000000004">
      <c r="A28" s="32" t="s">
        <v>54</v>
      </c>
      <c r="B28" s="80">
        <f>ROUND(B26*B27,2)</f>
        <v>5045.74</v>
      </c>
      <c r="C28" s="81"/>
      <c r="D28" s="82"/>
      <c r="E28" s="80">
        <f>ROUND(E26*E27,2)</f>
        <v>5210.5600000000004</v>
      </c>
      <c r="F28" s="81"/>
      <c r="G28" s="82"/>
    </row>
    <row r="29" spans="1:7" s="31" customFormat="1" x14ac:dyDescent="0.55000000000000004">
      <c r="A29" s="32" t="s">
        <v>55</v>
      </c>
      <c r="B29" s="41">
        <f>B28-B24</f>
        <v>2104.84</v>
      </c>
      <c r="C29" s="42"/>
      <c r="D29" s="41">
        <f>B28-D24</f>
        <v>-935.53000000000065</v>
      </c>
      <c r="E29" s="41">
        <f>E28-E24</f>
        <v>1714.1800000000003</v>
      </c>
      <c r="F29" s="42"/>
      <c r="G29" s="41">
        <f>E28-G24</f>
        <v>-1248.5499999999993</v>
      </c>
    </row>
    <row r="30" spans="1:7" s="31" customFormat="1" x14ac:dyDescent="0.55000000000000004">
      <c r="A30" s="36" t="s">
        <v>56</v>
      </c>
      <c r="B30" s="43">
        <f>B27-B25</f>
        <v>0.73</v>
      </c>
      <c r="C30" s="55"/>
      <c r="D30" s="43">
        <f>B27-D25</f>
        <v>-0.31999999999999984</v>
      </c>
      <c r="E30" s="43">
        <f>E27-E25</f>
        <v>0.58000000000000007</v>
      </c>
      <c r="F30" s="55"/>
      <c r="G30" s="43">
        <f>E27-G25</f>
        <v>-0.41999999999999993</v>
      </c>
    </row>
  </sheetData>
  <mergeCells count="10">
    <mergeCell ref="A3:A5"/>
    <mergeCell ref="B3:G3"/>
    <mergeCell ref="B4:D4"/>
    <mergeCell ref="E4:G4"/>
    <mergeCell ref="B28:D28"/>
    <mergeCell ref="E28:G28"/>
    <mergeCell ref="B26:D26"/>
    <mergeCell ref="E26:G26"/>
    <mergeCell ref="B27:D27"/>
    <mergeCell ref="E27:G27"/>
  </mergeCells>
  <pageMargins left="0.27" right="0.18" top="0.75" bottom="0.42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workbookViewId="0">
      <pane xSplit="1" ySplit="5" topLeftCell="B16" activePane="bottomRight" state="frozen"/>
      <selection pane="topRight" activeCell="B1" sqref="B1"/>
      <selection pane="bottomLeft" activeCell="A6" sqref="A6"/>
      <selection pane="bottomRight" activeCell="J20" sqref="J20"/>
    </sheetView>
  </sheetViews>
  <sheetFormatPr defaultColWidth="9" defaultRowHeight="24" x14ac:dyDescent="0.55000000000000004"/>
  <cols>
    <col min="1" max="1" width="34.5703125" style="28" customWidth="1"/>
    <col min="2" max="2" width="10.7109375" style="28" customWidth="1"/>
    <col min="3" max="3" width="11.7109375" style="28" customWidth="1"/>
    <col min="4" max="5" width="10.7109375" style="28" customWidth="1"/>
    <col min="6" max="6" width="11.7109375" style="28" customWidth="1"/>
    <col min="7" max="7" width="10.7109375" style="28" customWidth="1"/>
    <col min="8" max="16384" width="9" style="28"/>
  </cols>
  <sheetData>
    <row r="1" spans="1:7" x14ac:dyDescent="0.55000000000000004">
      <c r="A1" s="27" t="s">
        <v>66</v>
      </c>
      <c r="B1" s="27"/>
      <c r="C1" s="27"/>
      <c r="E1" s="27"/>
      <c r="F1" s="27"/>
    </row>
    <row r="2" spans="1:7" x14ac:dyDescent="0.55000000000000004">
      <c r="A2" s="39"/>
      <c r="B2" s="39"/>
      <c r="C2" s="39"/>
      <c r="D2" s="39"/>
      <c r="E2" s="39"/>
      <c r="F2" s="39"/>
      <c r="G2" s="4" t="s">
        <v>31</v>
      </c>
    </row>
    <row r="3" spans="1:7" x14ac:dyDescent="0.55000000000000004">
      <c r="A3" s="58" t="s">
        <v>1</v>
      </c>
      <c r="B3" s="74" t="s">
        <v>57</v>
      </c>
      <c r="C3" s="75"/>
      <c r="D3" s="75"/>
      <c r="E3" s="75"/>
      <c r="F3" s="75"/>
      <c r="G3" s="76"/>
    </row>
    <row r="4" spans="1:7" x14ac:dyDescent="0.55000000000000004">
      <c r="A4" s="59"/>
      <c r="B4" s="77" t="s">
        <v>2</v>
      </c>
      <c r="C4" s="78"/>
      <c r="D4" s="79"/>
      <c r="E4" s="77" t="s">
        <v>3</v>
      </c>
      <c r="F4" s="78"/>
      <c r="G4" s="79"/>
    </row>
    <row r="5" spans="1:7" x14ac:dyDescent="0.55000000000000004">
      <c r="A5" s="60"/>
      <c r="B5" s="38" t="s">
        <v>4</v>
      </c>
      <c r="C5" s="38" t="s">
        <v>5</v>
      </c>
      <c r="D5" s="38" t="s">
        <v>6</v>
      </c>
      <c r="E5" s="38" t="s">
        <v>4</v>
      </c>
      <c r="F5" s="38" t="s">
        <v>5</v>
      </c>
      <c r="G5" s="38" t="s">
        <v>6</v>
      </c>
    </row>
    <row r="6" spans="1:7" s="31" customFormat="1" x14ac:dyDescent="0.55000000000000004">
      <c r="A6" s="29" t="s">
        <v>32</v>
      </c>
      <c r="B6" s="30">
        <f t="shared" ref="B6:G6" si="0">B7+B12+B19</f>
        <v>2780.6800000000003</v>
      </c>
      <c r="C6" s="30">
        <f t="shared" si="0"/>
        <v>938.72</v>
      </c>
      <c r="D6" s="30">
        <f t="shared" si="0"/>
        <v>3719.4</v>
      </c>
      <c r="E6" s="30">
        <f t="shared" si="0"/>
        <v>2714.59</v>
      </c>
      <c r="F6" s="30">
        <f t="shared" si="0"/>
        <v>1045.92</v>
      </c>
      <c r="G6" s="30">
        <f t="shared" si="0"/>
        <v>3760.5099999999998</v>
      </c>
    </row>
    <row r="7" spans="1:7" s="31" customFormat="1" x14ac:dyDescent="0.55000000000000004">
      <c r="A7" s="32" t="s">
        <v>33</v>
      </c>
      <c r="B7" s="33">
        <f>SUM(B8:B11)</f>
        <v>1093.04</v>
      </c>
      <c r="C7" s="33">
        <f t="shared" ref="C7" si="1">SUM(C8:C11)</f>
        <v>853.91</v>
      </c>
      <c r="D7" s="33">
        <f>SUM(D8:D11)</f>
        <v>1946.9499999999998</v>
      </c>
      <c r="E7" s="33">
        <f t="shared" ref="E7:G7" si="2">SUM(E8:E11)</f>
        <v>1016.0800000000002</v>
      </c>
      <c r="F7" s="33">
        <f t="shared" si="2"/>
        <v>959.82000000000016</v>
      </c>
      <c r="G7" s="33">
        <f t="shared" si="2"/>
        <v>1975.9</v>
      </c>
    </row>
    <row r="8" spans="1:7" x14ac:dyDescent="0.55000000000000004">
      <c r="A8" s="15" t="s">
        <v>34</v>
      </c>
      <c r="B8" s="16">
        <v>219.75</v>
      </c>
      <c r="C8" s="16">
        <v>495.33</v>
      </c>
      <c r="D8" s="34">
        <f>SUM(B8:C8)</f>
        <v>715.07999999999993</v>
      </c>
      <c r="E8" s="16">
        <v>227.4</v>
      </c>
      <c r="F8" s="16">
        <v>563.70000000000005</v>
      </c>
      <c r="G8" s="34">
        <f t="shared" ref="G8:G11" si="3">SUM(E8:F8)</f>
        <v>791.1</v>
      </c>
    </row>
    <row r="9" spans="1:7" x14ac:dyDescent="0.55000000000000004">
      <c r="A9" s="15" t="s">
        <v>35</v>
      </c>
      <c r="B9" s="16">
        <v>73.069999999999993</v>
      </c>
      <c r="C9" s="16">
        <v>113.71</v>
      </c>
      <c r="D9" s="34">
        <f t="shared" ref="D9:D18" si="4">SUM(B9:C9)</f>
        <v>186.77999999999997</v>
      </c>
      <c r="E9" s="16">
        <v>81.56</v>
      </c>
      <c r="F9" s="16">
        <v>120.18</v>
      </c>
      <c r="G9" s="34">
        <f t="shared" si="3"/>
        <v>201.74</v>
      </c>
    </row>
    <row r="10" spans="1:7" x14ac:dyDescent="0.55000000000000004">
      <c r="A10" s="15" t="s">
        <v>36</v>
      </c>
      <c r="B10" s="16">
        <v>78.599999999999994</v>
      </c>
      <c r="C10" s="16">
        <v>213.91</v>
      </c>
      <c r="D10" s="34">
        <f t="shared" si="4"/>
        <v>292.51</v>
      </c>
      <c r="E10" s="16">
        <v>87.18</v>
      </c>
      <c r="F10" s="16">
        <v>240.94</v>
      </c>
      <c r="G10" s="34">
        <f t="shared" si="3"/>
        <v>328.12</v>
      </c>
    </row>
    <row r="11" spans="1:7" x14ac:dyDescent="0.55000000000000004">
      <c r="A11" s="15" t="s">
        <v>37</v>
      </c>
      <c r="B11" s="16">
        <v>721.62</v>
      </c>
      <c r="C11" s="16">
        <v>30.96</v>
      </c>
      <c r="D11" s="34">
        <f t="shared" si="4"/>
        <v>752.58</v>
      </c>
      <c r="E11" s="16">
        <v>619.94000000000005</v>
      </c>
      <c r="F11" s="16">
        <v>35</v>
      </c>
      <c r="G11" s="34">
        <f t="shared" si="3"/>
        <v>654.94000000000005</v>
      </c>
    </row>
    <row r="12" spans="1:7" s="31" customFormat="1" x14ac:dyDescent="0.55000000000000004">
      <c r="A12" s="32" t="s">
        <v>38</v>
      </c>
      <c r="B12" s="33">
        <f t="shared" ref="B12:G12" si="5">SUM(B13+B14+B15+B16+B17+B18)</f>
        <v>1687.6400000000003</v>
      </c>
      <c r="C12" s="33">
        <f t="shared" si="5"/>
        <v>0</v>
      </c>
      <c r="D12" s="33">
        <f t="shared" si="5"/>
        <v>1687.6400000000003</v>
      </c>
      <c r="E12" s="33">
        <f t="shared" si="5"/>
        <v>1698.51</v>
      </c>
      <c r="F12" s="33">
        <f t="shared" si="5"/>
        <v>0.36</v>
      </c>
      <c r="G12" s="33">
        <f t="shared" si="5"/>
        <v>1698.87</v>
      </c>
    </row>
    <row r="13" spans="1:7" x14ac:dyDescent="0.55000000000000004">
      <c r="A13" s="15" t="s">
        <v>39</v>
      </c>
      <c r="B13" s="16">
        <v>600.64</v>
      </c>
      <c r="C13" s="16">
        <v>0</v>
      </c>
      <c r="D13" s="34">
        <f t="shared" si="4"/>
        <v>600.64</v>
      </c>
      <c r="E13" s="16">
        <v>692.64</v>
      </c>
      <c r="F13" s="16">
        <v>0</v>
      </c>
      <c r="G13" s="34">
        <f t="shared" ref="G13:G18" si="6">SUM(E13:F13)</f>
        <v>692.64</v>
      </c>
    </row>
    <row r="14" spans="1:7" x14ac:dyDescent="0.55000000000000004">
      <c r="A14" s="15" t="s">
        <v>40</v>
      </c>
      <c r="B14" s="16">
        <v>777.22</v>
      </c>
      <c r="C14" s="16">
        <v>0</v>
      </c>
      <c r="D14" s="34">
        <f t="shared" si="4"/>
        <v>777.22</v>
      </c>
      <c r="E14" s="16">
        <v>789.02</v>
      </c>
      <c r="F14" s="16">
        <v>0</v>
      </c>
      <c r="G14" s="34">
        <f t="shared" si="6"/>
        <v>789.02</v>
      </c>
    </row>
    <row r="15" spans="1:7" x14ac:dyDescent="0.55000000000000004">
      <c r="A15" s="15" t="s">
        <v>41</v>
      </c>
      <c r="B15" s="16">
        <v>116.18</v>
      </c>
      <c r="C15" s="16">
        <v>0</v>
      </c>
      <c r="D15" s="34">
        <f t="shared" si="4"/>
        <v>116.18</v>
      </c>
      <c r="E15" s="16">
        <v>99.45</v>
      </c>
      <c r="F15" s="16">
        <v>0</v>
      </c>
      <c r="G15" s="34">
        <f t="shared" si="6"/>
        <v>99.45</v>
      </c>
    </row>
    <row r="16" spans="1:7" x14ac:dyDescent="0.55000000000000004">
      <c r="A16" s="15" t="s">
        <v>42</v>
      </c>
      <c r="B16" s="16">
        <v>0.74</v>
      </c>
      <c r="C16" s="16">
        <v>0</v>
      </c>
      <c r="D16" s="34">
        <f t="shared" si="4"/>
        <v>0.74</v>
      </c>
      <c r="E16" s="16">
        <v>0.9</v>
      </c>
      <c r="F16" s="16">
        <v>0</v>
      </c>
      <c r="G16" s="34">
        <f t="shared" si="6"/>
        <v>0.9</v>
      </c>
    </row>
    <row r="17" spans="1:7" x14ac:dyDescent="0.55000000000000004">
      <c r="A17" s="15" t="s">
        <v>43</v>
      </c>
      <c r="B17" s="16">
        <v>192.86</v>
      </c>
      <c r="C17" s="16">
        <v>0</v>
      </c>
      <c r="D17" s="34">
        <f t="shared" si="4"/>
        <v>192.86</v>
      </c>
      <c r="E17" s="16">
        <v>116.5</v>
      </c>
      <c r="F17" s="16">
        <v>0</v>
      </c>
      <c r="G17" s="34">
        <f t="shared" si="6"/>
        <v>116.5</v>
      </c>
    </row>
    <row r="18" spans="1:7" s="31" customFormat="1" x14ac:dyDescent="0.55000000000000004">
      <c r="A18" s="32" t="s">
        <v>44</v>
      </c>
      <c r="B18" s="33">
        <v>0</v>
      </c>
      <c r="C18" s="33">
        <v>0</v>
      </c>
      <c r="D18" s="35">
        <f t="shared" si="4"/>
        <v>0</v>
      </c>
      <c r="E18" s="33">
        <v>0</v>
      </c>
      <c r="F18" s="33">
        <v>0.36</v>
      </c>
      <c r="G18" s="35">
        <f t="shared" si="6"/>
        <v>0.36</v>
      </c>
    </row>
    <row r="19" spans="1:7" s="31" customFormat="1" x14ac:dyDescent="0.55000000000000004">
      <c r="A19" s="32" t="s">
        <v>45</v>
      </c>
      <c r="B19" s="33"/>
      <c r="C19" s="33">
        <f>ROUND((B7+C7+B12+C12)*0.07*4/12,2)</f>
        <v>84.81</v>
      </c>
      <c r="D19" s="35">
        <f>SUM(B19:C19)</f>
        <v>84.81</v>
      </c>
      <c r="E19" s="33"/>
      <c r="F19" s="33">
        <f>ROUND((E7+F7+E12+F12)*0.07*4/12,2)</f>
        <v>85.74</v>
      </c>
      <c r="G19" s="33">
        <f>SUM(E19:F19)</f>
        <v>85.74</v>
      </c>
    </row>
    <row r="20" spans="1:7" x14ac:dyDescent="0.55000000000000004">
      <c r="A20" s="15" t="s">
        <v>46</v>
      </c>
      <c r="B20" s="16">
        <f t="shared" ref="B20:G20" si="7">SUM(B21:B23)</f>
        <v>0</v>
      </c>
      <c r="C20" s="16">
        <f t="shared" si="7"/>
        <v>905.78</v>
      </c>
      <c r="D20" s="34">
        <f t="shared" si="7"/>
        <v>905.78</v>
      </c>
      <c r="E20" s="16">
        <f t="shared" si="7"/>
        <v>0</v>
      </c>
      <c r="F20" s="16">
        <f t="shared" si="7"/>
        <v>940.14</v>
      </c>
      <c r="G20" s="34">
        <f t="shared" si="7"/>
        <v>940.14</v>
      </c>
    </row>
    <row r="21" spans="1:7" x14ac:dyDescent="0.55000000000000004">
      <c r="A21" s="15" t="s">
        <v>47</v>
      </c>
      <c r="B21" s="16">
        <v>0</v>
      </c>
      <c r="C21" s="16">
        <v>891.15</v>
      </c>
      <c r="D21" s="34">
        <f t="shared" ref="D21:D23" si="8">SUM(B21:C21)</f>
        <v>891.15</v>
      </c>
      <c r="E21" s="16">
        <v>0</v>
      </c>
      <c r="F21" s="16">
        <v>926.2</v>
      </c>
      <c r="G21" s="34">
        <f t="shared" ref="G21:G23" si="9">SUM(E21:F21)</f>
        <v>926.2</v>
      </c>
    </row>
    <row r="22" spans="1:7" x14ac:dyDescent="0.55000000000000004">
      <c r="A22" s="15" t="s">
        <v>48</v>
      </c>
      <c r="B22" s="16">
        <v>0</v>
      </c>
      <c r="C22" s="16">
        <v>11.83</v>
      </c>
      <c r="D22" s="34">
        <f t="shared" si="8"/>
        <v>11.83</v>
      </c>
      <c r="E22" s="16">
        <v>0</v>
      </c>
      <c r="F22" s="16">
        <v>12.14</v>
      </c>
      <c r="G22" s="34">
        <f t="shared" si="9"/>
        <v>12.14</v>
      </c>
    </row>
    <row r="23" spans="1:7" x14ac:dyDescent="0.55000000000000004">
      <c r="A23" s="15" t="s">
        <v>49</v>
      </c>
      <c r="B23" s="16">
        <v>0</v>
      </c>
      <c r="C23" s="16">
        <v>2.8</v>
      </c>
      <c r="D23" s="34">
        <f t="shared" si="8"/>
        <v>2.8</v>
      </c>
      <c r="E23" s="16">
        <v>0</v>
      </c>
      <c r="F23" s="16">
        <v>1.8</v>
      </c>
      <c r="G23" s="34">
        <f t="shared" si="9"/>
        <v>1.8</v>
      </c>
    </row>
    <row r="24" spans="1:7" s="31" customFormat="1" x14ac:dyDescent="0.55000000000000004">
      <c r="A24" s="32" t="s">
        <v>50</v>
      </c>
      <c r="B24" s="46">
        <f t="shared" ref="B24:G24" si="10">SUM(B6,B20)</f>
        <v>2780.6800000000003</v>
      </c>
      <c r="C24" s="46">
        <f t="shared" si="10"/>
        <v>1844.5</v>
      </c>
      <c r="D24" s="46">
        <f t="shared" si="10"/>
        <v>4625.18</v>
      </c>
      <c r="E24" s="46">
        <f t="shared" si="10"/>
        <v>2714.59</v>
      </c>
      <c r="F24" s="46">
        <f t="shared" si="10"/>
        <v>1986.06</v>
      </c>
      <c r="G24" s="46">
        <f t="shared" si="10"/>
        <v>4700.6499999999996</v>
      </c>
    </row>
    <row r="25" spans="1:7" s="31" customFormat="1" x14ac:dyDescent="0.55000000000000004">
      <c r="A25" s="32" t="s">
        <v>51</v>
      </c>
      <c r="B25" s="53">
        <f>B24/D26</f>
        <v>2.7515956341470655</v>
      </c>
      <c r="C25" s="54">
        <f>C24/D26</f>
        <v>1.8252075561316881</v>
      </c>
      <c r="D25" s="53">
        <f>D24/D26</f>
        <v>4.5768031902787536</v>
      </c>
      <c r="E25" s="53">
        <f>E24/G26</f>
        <v>2.9680625410015309</v>
      </c>
      <c r="F25" s="54">
        <f>F24/G26</f>
        <v>2.1715066695823309</v>
      </c>
      <c r="G25" s="53">
        <f>G24/G26</f>
        <v>5.1395692105838613</v>
      </c>
    </row>
    <row r="26" spans="1:7" s="31" customFormat="1" x14ac:dyDescent="0.55000000000000004">
      <c r="A26" s="15" t="s">
        <v>52</v>
      </c>
      <c r="B26" s="83">
        <v>1010.57</v>
      </c>
      <c r="C26" s="84"/>
      <c r="D26" s="85">
        <v>1010.57</v>
      </c>
      <c r="E26" s="71">
        <v>914.6</v>
      </c>
      <c r="F26" s="72"/>
      <c r="G26" s="73">
        <v>914.6</v>
      </c>
    </row>
    <row r="27" spans="1:7" s="31" customFormat="1" x14ac:dyDescent="0.55000000000000004">
      <c r="A27" s="15" t="s">
        <v>53</v>
      </c>
      <c r="B27" s="86">
        <v>5.91</v>
      </c>
      <c r="C27" s="87"/>
      <c r="D27" s="88">
        <v>5.91</v>
      </c>
      <c r="E27" s="71">
        <v>5.91</v>
      </c>
      <c r="F27" s="72"/>
      <c r="G27" s="73">
        <v>5.91</v>
      </c>
    </row>
    <row r="28" spans="1:7" s="31" customFormat="1" x14ac:dyDescent="0.55000000000000004">
      <c r="A28" s="32" t="s">
        <v>54</v>
      </c>
      <c r="B28" s="80">
        <f>D26*D27</f>
        <v>5972.4687000000004</v>
      </c>
      <c r="C28" s="81"/>
      <c r="D28" s="82">
        <f>D26*D27</f>
        <v>5972.4687000000004</v>
      </c>
      <c r="E28" s="80">
        <f>G26*G27</f>
        <v>5405.2860000000001</v>
      </c>
      <c r="F28" s="81"/>
      <c r="G28" s="82">
        <f>G26*G27</f>
        <v>5405.2860000000001</v>
      </c>
    </row>
    <row r="29" spans="1:7" s="31" customFormat="1" x14ac:dyDescent="0.55000000000000004">
      <c r="A29" s="32" t="s">
        <v>55</v>
      </c>
      <c r="B29" s="41">
        <f>B28-B24</f>
        <v>3191.7887000000001</v>
      </c>
      <c r="C29" s="42"/>
      <c r="D29" s="41">
        <f>D28-D24</f>
        <v>1347.2887000000001</v>
      </c>
      <c r="E29" s="41">
        <f>E28-E24</f>
        <v>2690.6959999999999</v>
      </c>
      <c r="F29" s="42"/>
      <c r="G29" s="41">
        <f>G28-G24</f>
        <v>704.63600000000042</v>
      </c>
    </row>
    <row r="30" spans="1:7" s="31" customFormat="1" x14ac:dyDescent="0.55000000000000004">
      <c r="A30" s="36" t="s">
        <v>56</v>
      </c>
      <c r="B30" s="43">
        <f>B29/D26</f>
        <v>3.1584043658529346</v>
      </c>
      <c r="C30" s="55"/>
      <c r="D30" s="43">
        <f>D29/D26</f>
        <v>1.3331968097212463</v>
      </c>
      <c r="E30" s="43">
        <f>E29/G26</f>
        <v>2.9419374589984693</v>
      </c>
      <c r="F30" s="55"/>
      <c r="G30" s="43">
        <f>G29/G26</f>
        <v>0.77043078941613863</v>
      </c>
    </row>
  </sheetData>
  <mergeCells count="10">
    <mergeCell ref="B27:D27"/>
    <mergeCell ref="E27:G27"/>
    <mergeCell ref="B28:D28"/>
    <mergeCell ref="E28:G28"/>
    <mergeCell ref="A3:A5"/>
    <mergeCell ref="B3:G3"/>
    <mergeCell ref="B4:D4"/>
    <mergeCell ref="E4:G4"/>
    <mergeCell ref="B26:D26"/>
    <mergeCell ref="E26:G26"/>
  </mergeCells>
  <pageMargins left="0.28999999999999998" right="0.18" top="0.75" bottom="0.42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ข้าวเจ้านาปี</vt:lpstr>
      <vt:lpstr>อ้อยโรงงาน</vt:lpstr>
      <vt:lpstr>มันสำปะหลัง</vt:lpstr>
      <vt:lpstr>ข้าวโพดเลี้ยงสัตว์</vt:lpstr>
      <vt:lpstr>ข้าวเจ้านาปี!Print_Titles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1219</dc:creator>
  <cp:lastModifiedBy>ิปิยมาภรณ์ ศรีสุข</cp:lastModifiedBy>
  <cp:lastPrinted>2017-09-28T06:53:56Z</cp:lastPrinted>
  <dcterms:created xsi:type="dcterms:W3CDTF">2017-05-09T08:57:13Z</dcterms:created>
  <dcterms:modified xsi:type="dcterms:W3CDTF">2017-09-29T04:41:33Z</dcterms:modified>
</cp:coreProperties>
</file>