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9000"/>
  </bookViews>
  <sheets>
    <sheet name="ข้าวโพดเลี้ยงสัตว์" sheetId="2" r:id="rId1"/>
    <sheet name="ข้าวเจ้านาปี" sheetId="1" r:id="rId2"/>
    <sheet name="ถั่วเขียว" sheetId="3" r:id="rId3"/>
  </sheets>
  <calcPr calcId="144525"/>
</workbook>
</file>

<file path=xl/calcChain.xml><?xml version="1.0" encoding="utf-8"?>
<calcChain xmlns="http://schemas.openxmlformats.org/spreadsheetml/2006/main">
  <c r="B28" i="1"/>
  <c r="E29" i="2" l="1"/>
  <c r="B29"/>
  <c r="B29" i="1"/>
  <c r="E29" l="1"/>
  <c r="B28" i="3" l="1"/>
  <c r="F12" i="2" l="1"/>
  <c r="G12" s="1"/>
  <c r="E12"/>
  <c r="C12"/>
  <c r="B12"/>
  <c r="D12" s="1"/>
  <c r="C11" i="3"/>
  <c r="B11"/>
  <c r="D23"/>
  <c r="D22"/>
  <c r="D21"/>
  <c r="C20"/>
  <c r="B20"/>
  <c r="D18"/>
  <c r="D17"/>
  <c r="D16"/>
  <c r="D15"/>
  <c r="D14"/>
  <c r="D13"/>
  <c r="D12"/>
  <c r="D10"/>
  <c r="D9"/>
  <c r="D8"/>
  <c r="D7"/>
  <c r="C6"/>
  <c r="B6"/>
  <c r="G16" i="2"/>
  <c r="D16"/>
  <c r="G29"/>
  <c r="D29"/>
  <c r="G24"/>
  <c r="D24"/>
  <c r="G23"/>
  <c r="D23"/>
  <c r="G22"/>
  <c r="D22"/>
  <c r="F21"/>
  <c r="E21"/>
  <c r="C21"/>
  <c r="B21"/>
  <c r="G19"/>
  <c r="D19"/>
  <c r="G18"/>
  <c r="D18"/>
  <c r="G17"/>
  <c r="D17"/>
  <c r="G15"/>
  <c r="D15"/>
  <c r="G14"/>
  <c r="D14"/>
  <c r="G13"/>
  <c r="D13"/>
  <c r="G11"/>
  <c r="D11"/>
  <c r="G10"/>
  <c r="D10"/>
  <c r="G9"/>
  <c r="D9"/>
  <c r="G8"/>
  <c r="D8"/>
  <c r="F7"/>
  <c r="E7"/>
  <c r="C7"/>
  <c r="B7"/>
  <c r="F20" l="1"/>
  <c r="F6" s="1"/>
  <c r="F25" s="1"/>
  <c r="F26" s="1"/>
  <c r="C20"/>
  <c r="C6" s="1"/>
  <c r="C25" s="1"/>
  <c r="C26" s="1"/>
  <c r="D11" i="3"/>
  <c r="C19"/>
  <c r="C5" s="1"/>
  <c r="C24" s="1"/>
  <c r="C25" s="1"/>
  <c r="D20"/>
  <c r="D6"/>
  <c r="D19" s="1"/>
  <c r="B5"/>
  <c r="B24" s="1"/>
  <c r="E6" i="2"/>
  <c r="E25" s="1"/>
  <c r="B6"/>
  <c r="B25" s="1"/>
  <c r="D7"/>
  <c r="G21"/>
  <c r="G7"/>
  <c r="D21"/>
  <c r="B25" i="3" l="1"/>
  <c r="B30" s="1"/>
  <c r="B29"/>
  <c r="B26" i="2"/>
  <c r="B30"/>
  <c r="B31" s="1"/>
  <c r="E26"/>
  <c r="E30"/>
  <c r="E31" s="1"/>
  <c r="D5" i="3"/>
  <c r="D24" s="1"/>
  <c r="D20" i="2"/>
  <c r="D6" s="1"/>
  <c r="D25" s="1"/>
  <c r="G20"/>
  <c r="G6" s="1"/>
  <c r="G25" s="1"/>
  <c r="D25" i="3" l="1"/>
  <c r="D30" s="1"/>
  <c r="D29"/>
  <c r="G26" i="2"/>
  <c r="G30"/>
  <c r="G31" s="1"/>
  <c r="D26"/>
  <c r="D30"/>
  <c r="D31" s="1"/>
  <c r="F12" i="1" l="1"/>
  <c r="E12"/>
  <c r="G16"/>
  <c r="D16"/>
  <c r="C12"/>
  <c r="B12"/>
  <c r="D12" l="1"/>
  <c r="G24"/>
  <c r="D24"/>
  <c r="G23"/>
  <c r="D23"/>
  <c r="G22"/>
  <c r="D22"/>
  <c r="F21"/>
  <c r="E21"/>
  <c r="C21"/>
  <c r="B21"/>
  <c r="G19"/>
  <c r="D19"/>
  <c r="G18"/>
  <c r="D18"/>
  <c r="G17"/>
  <c r="D17"/>
  <c r="G15"/>
  <c r="D15"/>
  <c r="G14"/>
  <c r="D14"/>
  <c r="G13"/>
  <c r="D13"/>
  <c r="G11"/>
  <c r="D11"/>
  <c r="G10"/>
  <c r="D10"/>
  <c r="G9"/>
  <c r="D9"/>
  <c r="G8"/>
  <c r="D8"/>
  <c r="F7"/>
  <c r="E7"/>
  <c r="C7"/>
  <c r="B7"/>
  <c r="C20" l="1"/>
  <c r="C6" s="1"/>
  <c r="C25" s="1"/>
  <c r="C26" s="1"/>
  <c r="F20"/>
  <c r="F6" s="1"/>
  <c r="F25" s="1"/>
  <c r="F26" s="1"/>
  <c r="G12"/>
  <c r="E6"/>
  <c r="E25" s="1"/>
  <c r="D21"/>
  <c r="G7"/>
  <c r="B6"/>
  <c r="B25" s="1"/>
  <c r="D7"/>
  <c r="D20" s="1"/>
  <c r="G21"/>
  <c r="B26" l="1"/>
  <c r="B31" s="1"/>
  <c r="B30"/>
  <c r="E26"/>
  <c r="E31" s="1"/>
  <c r="E30"/>
  <c r="G20"/>
  <c r="G6" s="1"/>
  <c r="G25" s="1"/>
  <c r="D6"/>
  <c r="D25" s="1"/>
  <c r="D26" s="1"/>
  <c r="D31" l="1"/>
  <c r="D30"/>
  <c r="G26"/>
  <c r="G31" s="1"/>
  <c r="G30"/>
</calcChain>
</file>

<file path=xl/sharedStrings.xml><?xml version="1.0" encoding="utf-8"?>
<sst xmlns="http://schemas.openxmlformats.org/spreadsheetml/2006/main" count="115" uniqueCount="41">
  <si>
    <t>หน่วย : บาท/ไร่</t>
  </si>
  <si>
    <t>รายการ</t>
  </si>
  <si>
    <t>S1</t>
  </si>
  <si>
    <t>N</t>
  </si>
  <si>
    <t>เงินสด</t>
  </si>
  <si>
    <t>รวม</t>
  </si>
  <si>
    <t>1.  ต้นทุนผันแปร</t>
  </si>
  <si>
    <t>1.1 ค่าแรงงาน</t>
  </si>
  <si>
    <t xml:space="preserve">   เตรียมดิน</t>
  </si>
  <si>
    <t xml:space="preserve">   เตรียมพันธุ์และปลูก</t>
  </si>
  <si>
    <t xml:space="preserve">   ดูแลรักษา</t>
  </si>
  <si>
    <t xml:space="preserve">   เก็บเกี่ยว</t>
  </si>
  <si>
    <t>1.2 ค่าวัสดุ</t>
  </si>
  <si>
    <t xml:space="preserve">   ค่าพันธุ์</t>
  </si>
  <si>
    <t xml:space="preserve">   ค่าปุ๋ย</t>
  </si>
  <si>
    <t xml:space="preserve">   ค่าสารปราบศัตรูพืชและวัชพืช</t>
  </si>
  <si>
    <t xml:space="preserve">   ค่าน้ำมันเชื้อเพลิงและหล่อลื่น</t>
  </si>
  <si>
    <t xml:space="preserve">   ค่าวัสดุการเกษตรและวัสดุสิ้นเปลือง</t>
  </si>
  <si>
    <t xml:space="preserve">   ค่าซ่อมแซมอุปกรณ์การเกษตร</t>
  </si>
  <si>
    <t>1.3  ค่าเสียโอกาสเงินลงทุน</t>
  </si>
  <si>
    <t>2. ต้นทุนคงที่</t>
  </si>
  <si>
    <t xml:space="preserve">   ค่าเช่าที่ดิน</t>
  </si>
  <si>
    <t xml:space="preserve">   ค่าเสื่อมอุปกรณ์การเกษตร</t>
  </si>
  <si>
    <t xml:space="preserve">    ค่าเสียโอกาสเงินลงทุนอุปกรณ์การเกษตร</t>
  </si>
  <si>
    <t>3. ต้นทุนรวมต่อไร่</t>
  </si>
  <si>
    <t xml:space="preserve">4. ต้นทุนรวมต่อเกวียน (ตัน)   </t>
  </si>
  <si>
    <t>5. ผลผลิตต่อไร่ (กก.)</t>
  </si>
  <si>
    <t>6. ราคาที่เกษตรกรขายได้ที่ไร่นา (บาท/กิโลกรัม)</t>
  </si>
  <si>
    <t>7. ผลตอบแทนต่อไร่</t>
  </si>
  <si>
    <t>8. ผลตอบแทนสุทธิต่อไร่</t>
  </si>
  <si>
    <t>9. ผลตอบแทนสุทธิต่อตัน</t>
  </si>
  <si>
    <t xml:space="preserve">   ค่าสารอื่นๆ และวัสดุปรับปรุงดิน</t>
  </si>
  <si>
    <t>4. ต้นทุนรวมต่อกิโลกรัม</t>
  </si>
  <si>
    <t>9. ผลตอบแทนสุทธิต่อกิโลกรัม</t>
  </si>
  <si>
    <t>ตาก</t>
  </si>
  <si>
    <t>ประเมิน</t>
  </si>
  <si>
    <t>6. ราคาที่เกษตรกรขายได้ที่ไร่นา (บาท/ตัน)</t>
  </si>
  <si>
    <t>-</t>
  </si>
  <si>
    <t>ตารางที่ 27  ต้นทุนการผลิตถั่วเขียว แยกตามลักษณะความเหมาะสมของพื้นที่</t>
  </si>
  <si>
    <t>ตารางที่ 26  ต้นทุนการผลิตข้าวเจ้านาปี แยกตามลักษณะความเหมาะสมของพื้นที่</t>
  </si>
  <si>
    <t>ตารางที่ 25  ต้นทุนการผลิตข้าวโพดเลี้ยงสัตว์ แยกตามลักษณะความเหมาะสมของพื้นที่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</si>
</sst>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87" formatCode="_-* #,##0.00_-;\-* #,##0.00_-;_-* &quot;-&quot;??_-;_-@_-"/>
  </numFmts>
  <fonts count="14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4"/>
      <name val="CordiaUPC"/>
      <family val="2"/>
    </font>
    <font>
      <b/>
      <sz val="18"/>
      <name val="TH SarabunPSK"/>
      <family val="2"/>
    </font>
    <font>
      <sz val="14"/>
      <color indexed="8"/>
      <name val="TH SarabunPSK"/>
      <family val="2"/>
    </font>
    <font>
      <b/>
      <sz val="16"/>
      <name val="TH SarabunPSK"/>
      <family val="2"/>
    </font>
    <font>
      <sz val="16"/>
      <name val="TH SarabunPSK"/>
      <family val="2"/>
    </font>
    <font>
      <sz val="16"/>
      <color indexed="8"/>
      <name val="TH SarabunPSK"/>
      <family val="2"/>
    </font>
    <font>
      <sz val="16"/>
      <name val="Angsana New"/>
      <family val="1"/>
    </font>
    <font>
      <sz val="14"/>
      <name val="AngsanaUPC"/>
      <family val="1"/>
    </font>
    <font>
      <b/>
      <sz val="16"/>
      <color indexed="8"/>
      <name val="TH SarabunPSK"/>
      <family val="2"/>
    </font>
    <font>
      <sz val="14"/>
      <name val="CordiaUPC"/>
      <family val="2"/>
      <charset val="222"/>
    </font>
    <font>
      <sz val="14"/>
      <name val="TH SarabunPSK"/>
      <family val="2"/>
    </font>
    <font>
      <b/>
      <sz val="16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87" fontId="9" fillId="0" borderId="0" applyFont="0" applyFill="0" applyBorder="0" applyAlignment="0" applyProtection="0"/>
    <xf numFmtId="0" fontId="9" fillId="0" borderId="0"/>
    <xf numFmtId="0" fontId="11" fillId="0" borderId="0"/>
    <xf numFmtId="43" fontId="9" fillId="0" borderId="0" applyFont="0" applyFill="0" applyBorder="0" applyAlignment="0" applyProtection="0"/>
  </cellStyleXfs>
  <cellXfs count="76">
    <xf numFmtId="0" fontId="0" fillId="0" borderId="0" xfId="0"/>
    <xf numFmtId="2" fontId="3" fillId="0" borderId="0" xfId="2" applyNumberFormat="1" applyFont="1" applyFill="1" applyBorder="1" applyAlignment="1"/>
    <xf numFmtId="2" fontId="4" fillId="0" borderId="1" xfId="2" applyNumberFormat="1" applyFont="1" applyFill="1" applyBorder="1" applyAlignment="1"/>
    <xf numFmtId="2" fontId="3" fillId="0" borderId="2" xfId="2" applyNumberFormat="1" applyFont="1" applyFill="1" applyBorder="1" applyAlignment="1">
      <alignment horizontal="center" vertical="center"/>
    </xf>
    <xf numFmtId="2" fontId="3" fillId="0" borderId="8" xfId="2" applyNumberFormat="1" applyFont="1" applyFill="1" applyBorder="1" applyAlignment="1">
      <alignment horizontal="center" vertical="center"/>
    </xf>
    <xf numFmtId="49" fontId="5" fillId="0" borderId="8" xfId="2" applyNumberFormat="1" applyFont="1" applyFill="1" applyBorder="1" applyAlignment="1">
      <alignment horizontal="center" vertical="center"/>
    </xf>
    <xf numFmtId="2" fontId="5" fillId="0" borderId="9" xfId="2" applyNumberFormat="1" applyFont="1" applyFill="1" applyBorder="1" applyAlignment="1">
      <alignment vertical="center"/>
    </xf>
    <xf numFmtId="43" fontId="5" fillId="0" borderId="9" xfId="1" applyFont="1" applyFill="1" applyBorder="1" applyAlignment="1">
      <alignment horizontal="right"/>
    </xf>
    <xf numFmtId="2" fontId="5" fillId="0" borderId="10" xfId="2" applyNumberFormat="1" applyFont="1" applyFill="1" applyBorder="1" applyAlignment="1">
      <alignment vertical="center"/>
    </xf>
    <xf numFmtId="43" fontId="5" fillId="0" borderId="10" xfId="1" applyFont="1" applyFill="1" applyBorder="1" applyAlignment="1">
      <alignment horizontal="right"/>
    </xf>
    <xf numFmtId="2" fontId="6" fillId="0" borderId="10" xfId="2" applyNumberFormat="1" applyFont="1" applyFill="1" applyBorder="1" applyAlignment="1">
      <alignment vertical="center"/>
    </xf>
    <xf numFmtId="43" fontId="6" fillId="0" borderId="10" xfId="1" applyFont="1" applyFill="1" applyBorder="1"/>
    <xf numFmtId="43" fontId="7" fillId="0" borderId="10" xfId="1" applyFont="1" applyFill="1" applyBorder="1"/>
    <xf numFmtId="43" fontId="8" fillId="0" borderId="10" xfId="1" applyFont="1" applyFill="1" applyBorder="1"/>
    <xf numFmtId="43" fontId="6" fillId="0" borderId="10" xfId="1" applyFont="1" applyFill="1" applyBorder="1" applyAlignment="1">
      <alignment vertical="center"/>
    </xf>
    <xf numFmtId="43" fontId="7" fillId="0" borderId="10" xfId="1" applyFont="1" applyFill="1" applyBorder="1" applyAlignment="1">
      <alignment vertical="center"/>
    </xf>
    <xf numFmtId="2" fontId="6" fillId="0" borderId="10" xfId="3" applyNumberFormat="1" applyFont="1" applyBorder="1" applyAlignment="1">
      <alignment vertical="center"/>
    </xf>
    <xf numFmtId="43" fontId="5" fillId="0" borderId="10" xfId="1" applyFont="1" applyFill="1" applyBorder="1" applyAlignment="1">
      <alignment horizontal="right" vertical="center"/>
    </xf>
    <xf numFmtId="43" fontId="10" fillId="0" borderId="10" xfId="1" applyFont="1" applyFill="1" applyBorder="1" applyAlignment="1">
      <alignment horizontal="right" vertical="center"/>
    </xf>
    <xf numFmtId="2" fontId="6" fillId="0" borderId="10" xfId="4" applyNumberFormat="1" applyFont="1" applyFill="1" applyBorder="1" applyAlignment="1">
      <alignment vertical="center"/>
    </xf>
    <xf numFmtId="2" fontId="5" fillId="0" borderId="10" xfId="4" applyNumberFormat="1" applyFont="1" applyFill="1" applyBorder="1" applyAlignment="1" applyProtection="1">
      <alignment horizontal="left" vertical="center"/>
    </xf>
    <xf numFmtId="2" fontId="6" fillId="0" borderId="10" xfId="4" applyNumberFormat="1" applyFont="1" applyFill="1" applyBorder="1" applyAlignment="1" applyProtection="1">
      <alignment horizontal="left" vertical="center"/>
    </xf>
    <xf numFmtId="2" fontId="5" fillId="0" borderId="11" xfId="4" applyNumberFormat="1" applyFont="1" applyFill="1" applyBorder="1" applyAlignment="1" applyProtection="1">
      <alignment horizontal="left" vertical="center"/>
    </xf>
    <xf numFmtId="2" fontId="4" fillId="0" borderId="1" xfId="2" applyNumberFormat="1" applyFont="1" applyFill="1" applyBorder="1" applyAlignment="1">
      <alignment horizontal="right"/>
    </xf>
    <xf numFmtId="0" fontId="0" fillId="0" borderId="0" xfId="0" applyFont="1"/>
    <xf numFmtId="4" fontId="5" fillId="0" borderId="10" xfId="2" applyNumberFormat="1" applyFont="1" applyFill="1" applyBorder="1" applyAlignment="1">
      <alignment horizontal="center"/>
    </xf>
    <xf numFmtId="187" fontId="5" fillId="2" borderId="10" xfId="2" applyNumberFormat="1" applyFont="1" applyFill="1" applyBorder="1" applyAlignment="1" applyProtection="1">
      <alignment horizontal="right"/>
      <protection hidden="1"/>
    </xf>
    <xf numFmtId="4" fontId="5" fillId="0" borderId="10" xfId="2" applyNumberFormat="1" applyFont="1" applyFill="1" applyBorder="1" applyAlignment="1">
      <alignment horizontal="right"/>
    </xf>
    <xf numFmtId="4" fontId="5" fillId="0" borderId="11" xfId="2" applyNumberFormat="1" applyFont="1" applyFill="1" applyBorder="1" applyAlignment="1">
      <alignment horizontal="right"/>
    </xf>
    <xf numFmtId="3" fontId="5" fillId="0" borderId="11" xfId="2" applyNumberFormat="1" applyFont="1" applyFill="1" applyBorder="1" applyAlignment="1">
      <alignment horizontal="center"/>
    </xf>
    <xf numFmtId="4" fontId="5" fillId="2" borderId="10" xfId="2" applyNumberFormat="1" applyFont="1" applyFill="1" applyBorder="1" applyAlignment="1" applyProtection="1">
      <protection hidden="1"/>
    </xf>
    <xf numFmtId="2" fontId="12" fillId="0" borderId="0" xfId="2" applyNumberFormat="1" applyFont="1" applyFill="1"/>
    <xf numFmtId="2" fontId="5" fillId="0" borderId="6" xfId="2" applyNumberFormat="1" applyFont="1" applyFill="1" applyBorder="1" applyAlignment="1">
      <alignment horizontal="center" vertical="center"/>
    </xf>
    <xf numFmtId="49" fontId="5" fillId="0" borderId="6" xfId="2" applyNumberFormat="1" applyFont="1" applyFill="1" applyBorder="1" applyAlignment="1">
      <alignment horizontal="center" vertical="center"/>
    </xf>
    <xf numFmtId="4" fontId="5" fillId="0" borderId="9" xfId="1" applyNumberFormat="1" applyFont="1" applyFill="1" applyBorder="1" applyAlignment="1">
      <alignment horizontal="right"/>
    </xf>
    <xf numFmtId="2" fontId="6" fillId="0" borderId="0" xfId="2" applyNumberFormat="1" applyFont="1" applyFill="1" applyAlignment="1">
      <alignment vertical="center"/>
    </xf>
    <xf numFmtId="4" fontId="5" fillId="0" borderId="10" xfId="1" applyNumberFormat="1" applyFont="1" applyFill="1" applyBorder="1" applyAlignment="1">
      <alignment horizontal="right"/>
    </xf>
    <xf numFmtId="4" fontId="6" fillId="0" borderId="10" xfId="2" applyNumberFormat="1" applyFont="1" applyFill="1" applyBorder="1" applyAlignment="1">
      <alignment vertical="center"/>
    </xf>
    <xf numFmtId="4" fontId="6" fillId="0" borderId="10" xfId="1" applyNumberFormat="1" applyFont="1" applyFill="1" applyBorder="1"/>
    <xf numFmtId="0" fontId="6" fillId="0" borderId="10" xfId="0" applyFont="1" applyBorder="1"/>
    <xf numFmtId="4" fontId="6" fillId="0" borderId="10" xfId="0" applyNumberFormat="1" applyFont="1" applyBorder="1"/>
    <xf numFmtId="4" fontId="6" fillId="0" borderId="10" xfId="3" applyNumberFormat="1" applyFont="1" applyBorder="1" applyAlignment="1">
      <alignment vertical="center"/>
    </xf>
    <xf numFmtId="4" fontId="5" fillId="0" borderId="10" xfId="2" applyNumberFormat="1" applyFont="1" applyFill="1" applyBorder="1" applyAlignment="1">
      <alignment vertical="center"/>
    </xf>
    <xf numFmtId="4" fontId="5" fillId="0" borderId="10" xfId="1" applyNumberFormat="1" applyFont="1" applyFill="1" applyBorder="1" applyAlignment="1">
      <alignment horizontal="right" vertical="center"/>
    </xf>
    <xf numFmtId="4" fontId="6" fillId="0" borderId="10" xfId="4" applyNumberFormat="1" applyFont="1" applyFill="1" applyBorder="1" applyAlignment="1">
      <alignment vertical="center"/>
    </xf>
    <xf numFmtId="2" fontId="5" fillId="0" borderId="0" xfId="2" applyNumberFormat="1" applyFont="1" applyFill="1" applyAlignment="1">
      <alignment vertical="center"/>
    </xf>
    <xf numFmtId="43" fontId="13" fillId="0" borderId="0" xfId="1" applyFont="1"/>
    <xf numFmtId="2" fontId="12" fillId="0" borderId="0" xfId="2" applyNumberFormat="1" applyFont="1" applyFill="1" applyBorder="1" applyAlignment="1"/>
    <xf numFmtId="4" fontId="5" fillId="0" borderId="10" xfId="5" applyNumberFormat="1" applyFont="1" applyFill="1" applyBorder="1" applyAlignment="1" applyProtection="1">
      <alignment horizontal="center"/>
      <protection hidden="1"/>
    </xf>
    <xf numFmtId="3" fontId="5" fillId="0" borderId="10" xfId="5" applyNumberFormat="1" applyFont="1" applyFill="1" applyBorder="1" applyAlignment="1" applyProtection="1">
      <alignment horizontal="center"/>
      <protection hidden="1"/>
    </xf>
    <xf numFmtId="4" fontId="5" fillId="0" borderId="11" xfId="5" applyNumberFormat="1" applyFont="1" applyFill="1" applyBorder="1" applyAlignment="1" applyProtection="1">
      <alignment horizontal="center"/>
      <protection hidden="1"/>
    </xf>
    <xf numFmtId="3" fontId="5" fillId="0" borderId="11" xfId="5" applyNumberFormat="1" applyFont="1" applyFill="1" applyBorder="1" applyAlignment="1" applyProtection="1">
      <alignment horizontal="center"/>
      <protection hidden="1"/>
    </xf>
    <xf numFmtId="49" fontId="3" fillId="0" borderId="3" xfId="2" applyNumberFormat="1" applyFont="1" applyFill="1" applyBorder="1" applyAlignment="1">
      <alignment horizontal="center" vertical="center"/>
    </xf>
    <xf numFmtId="49" fontId="3" fillId="0" borderId="4" xfId="2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3" fillId="0" borderId="2" xfId="2" applyNumberFormat="1" applyFont="1" applyFill="1" applyBorder="1" applyAlignment="1">
      <alignment horizontal="center" vertical="center"/>
    </xf>
    <xf numFmtId="2" fontId="3" fillId="0" borderId="6" xfId="2" applyNumberFormat="1" applyFont="1" applyFill="1" applyBorder="1" applyAlignment="1">
      <alignment horizontal="center" vertical="center"/>
    </xf>
    <xf numFmtId="2" fontId="3" fillId="0" borderId="8" xfId="2" applyNumberFormat="1" applyFont="1" applyFill="1" applyBorder="1" applyAlignment="1">
      <alignment horizontal="center" vertical="center"/>
    </xf>
    <xf numFmtId="3" fontId="6" fillId="0" borderId="12" xfId="5" applyNumberFormat="1" applyFont="1" applyFill="1" applyBorder="1" applyAlignment="1" applyProtection="1">
      <alignment horizontal="center"/>
      <protection hidden="1"/>
    </xf>
    <xf numFmtId="3" fontId="6" fillId="0" borderId="13" xfId="5" applyNumberFormat="1" applyFont="1" applyFill="1" applyBorder="1" applyAlignment="1" applyProtection="1">
      <alignment horizontal="center"/>
      <protection hidden="1"/>
    </xf>
    <xf numFmtId="3" fontId="6" fillId="0" borderId="14" xfId="5" applyNumberFormat="1" applyFont="1" applyFill="1" applyBorder="1" applyAlignment="1" applyProtection="1">
      <alignment horizontal="center"/>
      <protection hidden="1"/>
    </xf>
    <xf numFmtId="4" fontId="6" fillId="0" borderId="12" xfId="5" applyNumberFormat="1" applyFont="1" applyFill="1" applyBorder="1" applyAlignment="1" applyProtection="1">
      <alignment horizontal="center"/>
      <protection hidden="1"/>
    </xf>
    <xf numFmtId="4" fontId="6" fillId="0" borderId="13" xfId="5" applyNumberFormat="1" applyFont="1" applyFill="1" applyBorder="1" applyAlignment="1" applyProtection="1">
      <alignment horizontal="center"/>
      <protection hidden="1"/>
    </xf>
    <xf numFmtId="4" fontId="6" fillId="0" borderId="14" xfId="5" applyNumberFormat="1" applyFont="1" applyFill="1" applyBorder="1" applyAlignment="1" applyProtection="1">
      <alignment horizontal="center"/>
      <protection hidden="1"/>
    </xf>
    <xf numFmtId="4" fontId="6" fillId="0" borderId="10" xfId="5" applyNumberFormat="1" applyFont="1" applyFill="1" applyBorder="1" applyAlignment="1" applyProtection="1">
      <alignment horizontal="center"/>
      <protection hidden="1"/>
    </xf>
    <xf numFmtId="49" fontId="3" fillId="0" borderId="7" xfId="2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49" fontId="3" fillId="0" borderId="15" xfId="2" applyNumberFormat="1" applyFont="1" applyFill="1" applyBorder="1" applyAlignment="1">
      <alignment horizontal="center" vertical="center"/>
    </xf>
    <xf numFmtId="49" fontId="3" fillId="0" borderId="16" xfId="2" applyNumberFormat="1" applyFont="1" applyFill="1" applyBorder="1" applyAlignment="1">
      <alignment horizontal="center" vertical="center"/>
    </xf>
    <xf numFmtId="49" fontId="3" fillId="0" borderId="17" xfId="2" applyNumberFormat="1" applyFont="1" applyFill="1" applyBorder="1" applyAlignment="1">
      <alignment horizontal="center" vertical="center"/>
    </xf>
    <xf numFmtId="49" fontId="5" fillId="0" borderId="7" xfId="2" applyNumberFormat="1" applyFont="1" applyFill="1" applyBorder="1" applyAlignment="1">
      <alignment horizontal="center" vertical="center"/>
    </xf>
    <xf numFmtId="4" fontId="6" fillId="0" borderId="10" xfId="2" applyNumberFormat="1" applyFont="1" applyFill="1" applyBorder="1" applyAlignment="1">
      <alignment horizontal="center"/>
    </xf>
    <xf numFmtId="3" fontId="6" fillId="0" borderId="10" xfId="2" applyNumberFormat="1" applyFont="1" applyFill="1" applyBorder="1" applyAlignment="1">
      <alignment horizontal="center"/>
    </xf>
  </cellXfs>
  <cellStyles count="7">
    <cellStyle name="เครื่องหมายจุลภาค" xfId="1" builtinId="3"/>
    <cellStyle name="เครื่องหมายจุลภาค 2" xfId="6"/>
    <cellStyle name="เครื่องหมายจุลภาค 3" xfId="3"/>
    <cellStyle name="ปกติ" xfId="0" builtinId="0"/>
    <cellStyle name="ปกติ 3" xfId="4"/>
    <cellStyle name="ปกติ_ประมาณการเดือน ธค.2547" xfId="2"/>
    <cellStyle name="ปกติ_ประมาณการเดือน ธค.2547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abSelected="1" zoomScale="90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8" sqref="I8"/>
    </sheetView>
  </sheetViews>
  <sheetFormatPr defaultRowHeight="14.25"/>
  <cols>
    <col min="1" max="1" width="34.625" customWidth="1"/>
    <col min="2" max="7" width="9.875" customWidth="1"/>
  </cols>
  <sheetData>
    <row r="1" spans="1:7" ht="27.75">
      <c r="A1" s="1" t="s">
        <v>40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2"/>
      <c r="E2" s="2"/>
      <c r="F2" s="2"/>
      <c r="G2" s="2" t="s">
        <v>0</v>
      </c>
    </row>
    <row r="3" spans="1:7" ht="21.75" customHeight="1">
      <c r="A3" s="56" t="s">
        <v>1</v>
      </c>
      <c r="B3" s="52" t="s">
        <v>34</v>
      </c>
      <c r="C3" s="53"/>
      <c r="D3" s="53"/>
      <c r="E3" s="54"/>
      <c r="F3" s="54"/>
      <c r="G3" s="55"/>
    </row>
    <row r="4" spans="1:7" ht="21.75" customHeight="1">
      <c r="A4" s="57"/>
      <c r="B4" s="66" t="s">
        <v>2</v>
      </c>
      <c r="C4" s="66"/>
      <c r="D4" s="66"/>
      <c r="E4" s="66" t="s">
        <v>3</v>
      </c>
      <c r="F4" s="66"/>
      <c r="G4" s="66"/>
    </row>
    <row r="5" spans="1:7" ht="21.75" customHeight="1">
      <c r="A5" s="58"/>
      <c r="B5" s="5" t="s">
        <v>4</v>
      </c>
      <c r="C5" s="5" t="s">
        <v>35</v>
      </c>
      <c r="D5" s="5" t="s">
        <v>5</v>
      </c>
      <c r="E5" s="5" t="s">
        <v>4</v>
      </c>
      <c r="F5" s="5" t="s">
        <v>35</v>
      </c>
      <c r="G5" s="5" t="s">
        <v>5</v>
      </c>
    </row>
    <row r="6" spans="1:7" ht="21.75" customHeight="1">
      <c r="A6" s="6" t="s">
        <v>6</v>
      </c>
      <c r="B6" s="7">
        <f t="shared" ref="B6:G6" si="0">+B7+B12+B20</f>
        <v>2918.1899999999996</v>
      </c>
      <c r="C6" s="7">
        <f t="shared" si="0"/>
        <v>382.26000000000005</v>
      </c>
      <c r="D6" s="7">
        <f t="shared" si="0"/>
        <v>3300.45</v>
      </c>
      <c r="E6" s="7">
        <f t="shared" si="0"/>
        <v>2920.1400000000003</v>
      </c>
      <c r="F6" s="7">
        <f t="shared" si="0"/>
        <v>397.86</v>
      </c>
      <c r="G6" s="7">
        <f t="shared" si="0"/>
        <v>3318</v>
      </c>
    </row>
    <row r="7" spans="1:7" ht="21.75" customHeight="1">
      <c r="A7" s="8" t="s">
        <v>7</v>
      </c>
      <c r="B7" s="9">
        <f t="shared" ref="B7:G7" si="1">+B8+B9+B10+B11</f>
        <v>1329.04</v>
      </c>
      <c r="C7" s="9">
        <f t="shared" si="1"/>
        <v>295.47000000000003</v>
      </c>
      <c r="D7" s="9">
        <f t="shared" si="1"/>
        <v>1624.51</v>
      </c>
      <c r="E7" s="9">
        <f t="shared" si="1"/>
        <v>1300.97</v>
      </c>
      <c r="F7" s="9">
        <f t="shared" si="1"/>
        <v>321.14999999999998</v>
      </c>
      <c r="G7" s="9">
        <f t="shared" si="1"/>
        <v>1622.12</v>
      </c>
    </row>
    <row r="8" spans="1:7" ht="21.75" customHeight="1">
      <c r="A8" s="10" t="s">
        <v>8</v>
      </c>
      <c r="B8" s="11">
        <v>310.45</v>
      </c>
      <c r="C8" s="11">
        <v>77.900000000000006</v>
      </c>
      <c r="D8" s="11">
        <f>+B8+C8</f>
        <v>388.35</v>
      </c>
      <c r="E8" s="11">
        <v>283.94</v>
      </c>
      <c r="F8" s="11">
        <v>35.14</v>
      </c>
      <c r="G8" s="11">
        <f>+E8+F8</f>
        <v>319.08</v>
      </c>
    </row>
    <row r="9" spans="1:7" ht="21.75" customHeight="1">
      <c r="A9" s="10" t="s">
        <v>9</v>
      </c>
      <c r="B9" s="11">
        <v>124.11</v>
      </c>
      <c r="C9" s="11">
        <v>65.08</v>
      </c>
      <c r="D9" s="11">
        <f t="shared" ref="D9:D19" si="2">+B9+C9</f>
        <v>189.19</v>
      </c>
      <c r="E9" s="12">
        <v>155.66999999999999</v>
      </c>
      <c r="F9" s="12">
        <v>76.3</v>
      </c>
      <c r="G9" s="11">
        <f t="shared" ref="G9:G11" si="3">+E9+F9</f>
        <v>231.96999999999997</v>
      </c>
    </row>
    <row r="10" spans="1:7" ht="21.75" customHeight="1">
      <c r="A10" s="10" t="s">
        <v>10</v>
      </c>
      <c r="B10" s="11">
        <v>216.86</v>
      </c>
      <c r="C10" s="11">
        <v>152.49</v>
      </c>
      <c r="D10" s="11">
        <f t="shared" si="2"/>
        <v>369.35</v>
      </c>
      <c r="E10" s="12">
        <v>252.77</v>
      </c>
      <c r="F10" s="12">
        <v>200.73</v>
      </c>
      <c r="G10" s="11">
        <f t="shared" si="3"/>
        <v>453.5</v>
      </c>
    </row>
    <row r="11" spans="1:7" ht="21.75" customHeight="1">
      <c r="A11" s="10" t="s">
        <v>11</v>
      </c>
      <c r="B11" s="11">
        <v>677.62</v>
      </c>
      <c r="C11" s="11">
        <v>0</v>
      </c>
      <c r="D11" s="11">
        <f t="shared" si="2"/>
        <v>677.62</v>
      </c>
      <c r="E11" s="12">
        <v>608.59</v>
      </c>
      <c r="F11" s="12">
        <v>8.98</v>
      </c>
      <c r="G11" s="11">
        <f t="shared" si="3"/>
        <v>617.57000000000005</v>
      </c>
    </row>
    <row r="12" spans="1:7" ht="21.75" customHeight="1">
      <c r="A12" s="8" t="s">
        <v>12</v>
      </c>
      <c r="B12" s="9">
        <f>+B13+B14+B15+B16+B17+B18+B19</f>
        <v>1589.1499999999999</v>
      </c>
      <c r="C12" s="9">
        <f>+C13+C14+C15+C16+C17+C18+C19</f>
        <v>11.540000000000001</v>
      </c>
      <c r="D12" s="9">
        <f>+B12+C12</f>
        <v>1600.6899999999998</v>
      </c>
      <c r="E12" s="9">
        <f>+E13+E14+E15+E16+E17+E18+E19</f>
        <v>1619.17</v>
      </c>
      <c r="F12" s="9">
        <f>+F13+F14+F15+F16+F17+F18+F19</f>
        <v>1.06</v>
      </c>
      <c r="G12" s="9">
        <f>+E12+F12</f>
        <v>1620.23</v>
      </c>
    </row>
    <row r="13" spans="1:7" ht="21.75" customHeight="1">
      <c r="A13" s="10" t="s">
        <v>13</v>
      </c>
      <c r="B13" s="11">
        <v>488.06</v>
      </c>
      <c r="C13" s="11">
        <v>0</v>
      </c>
      <c r="D13" s="12">
        <f t="shared" si="2"/>
        <v>488.06</v>
      </c>
      <c r="E13" s="12">
        <v>340.37</v>
      </c>
      <c r="F13" s="12">
        <v>0</v>
      </c>
      <c r="G13" s="12">
        <f>+E13+F13</f>
        <v>340.37</v>
      </c>
    </row>
    <row r="14" spans="1:7" ht="21.75" customHeight="1">
      <c r="A14" s="10" t="s">
        <v>14</v>
      </c>
      <c r="B14" s="11">
        <v>839.05</v>
      </c>
      <c r="C14" s="11">
        <v>0</v>
      </c>
      <c r="D14" s="12">
        <f t="shared" si="2"/>
        <v>839.05</v>
      </c>
      <c r="E14" s="12">
        <v>953.01</v>
      </c>
      <c r="F14" s="12">
        <v>0</v>
      </c>
      <c r="G14" s="12">
        <f t="shared" ref="G14:G19" si="4">+E14+F14</f>
        <v>953.01</v>
      </c>
    </row>
    <row r="15" spans="1:7" ht="21.75" customHeight="1">
      <c r="A15" s="10" t="s">
        <v>15</v>
      </c>
      <c r="B15" s="11">
        <v>181.97</v>
      </c>
      <c r="C15" s="13">
        <v>0</v>
      </c>
      <c r="D15" s="12">
        <f t="shared" si="2"/>
        <v>181.97</v>
      </c>
      <c r="E15" s="12">
        <v>196.17</v>
      </c>
      <c r="F15" s="12">
        <v>0</v>
      </c>
      <c r="G15" s="12">
        <f t="shared" si="4"/>
        <v>196.17</v>
      </c>
    </row>
    <row r="16" spans="1:7" ht="21.75" customHeight="1">
      <c r="A16" s="10" t="s">
        <v>31</v>
      </c>
      <c r="B16" s="14">
        <v>6.03</v>
      </c>
      <c r="C16" s="14">
        <v>0</v>
      </c>
      <c r="D16" s="15">
        <f t="shared" si="2"/>
        <v>6.03</v>
      </c>
      <c r="E16" s="15">
        <v>2.7</v>
      </c>
      <c r="F16" s="15">
        <v>0</v>
      </c>
      <c r="G16" s="12">
        <f t="shared" si="4"/>
        <v>2.7</v>
      </c>
    </row>
    <row r="17" spans="1:7" ht="21.75" customHeight="1">
      <c r="A17" s="16" t="s">
        <v>16</v>
      </c>
      <c r="B17" s="14">
        <v>36.28</v>
      </c>
      <c r="C17" s="14">
        <v>0</v>
      </c>
      <c r="D17" s="15">
        <f t="shared" si="2"/>
        <v>36.28</v>
      </c>
      <c r="E17" s="15">
        <v>37.020000000000003</v>
      </c>
      <c r="F17" s="15">
        <v>0</v>
      </c>
      <c r="G17" s="12">
        <f t="shared" si="4"/>
        <v>37.020000000000003</v>
      </c>
    </row>
    <row r="18" spans="1:7" ht="21.75" customHeight="1">
      <c r="A18" s="10" t="s">
        <v>17</v>
      </c>
      <c r="B18" s="14">
        <v>34.700000000000003</v>
      </c>
      <c r="C18" s="14">
        <v>9.57</v>
      </c>
      <c r="D18" s="15">
        <f t="shared" si="2"/>
        <v>44.27</v>
      </c>
      <c r="E18" s="15">
        <v>78.36</v>
      </c>
      <c r="F18" s="15">
        <v>0.18</v>
      </c>
      <c r="G18" s="12">
        <f t="shared" si="4"/>
        <v>78.540000000000006</v>
      </c>
    </row>
    <row r="19" spans="1:7" ht="21.75" customHeight="1">
      <c r="A19" s="10" t="s">
        <v>18</v>
      </c>
      <c r="B19" s="14">
        <v>3.06</v>
      </c>
      <c r="C19" s="14">
        <v>1.97</v>
      </c>
      <c r="D19" s="15">
        <f t="shared" si="2"/>
        <v>5.03</v>
      </c>
      <c r="E19" s="15">
        <v>11.54</v>
      </c>
      <c r="F19" s="15">
        <v>0.88</v>
      </c>
      <c r="G19" s="12">
        <f t="shared" si="4"/>
        <v>12.42</v>
      </c>
    </row>
    <row r="20" spans="1:7" ht="21.75" customHeight="1">
      <c r="A20" s="8" t="s">
        <v>19</v>
      </c>
      <c r="B20" s="17"/>
      <c r="C20" s="17">
        <f>ROUND((B7+C7+B12+C12)*0.07*4/12,2)</f>
        <v>75.25</v>
      </c>
      <c r="D20" s="18">
        <f>ROUND((D7+D12)*0.07*4/12,2)</f>
        <v>75.25</v>
      </c>
      <c r="E20" s="18"/>
      <c r="F20" s="18">
        <f>ROUND((E7+F7+E12+F12)*0.07*4/12,2)</f>
        <v>75.650000000000006</v>
      </c>
      <c r="G20" s="18">
        <f>ROUND((G7+G12)*0.07*4/12,2)</f>
        <v>75.650000000000006</v>
      </c>
    </row>
    <row r="21" spans="1:7" ht="21.75" customHeight="1">
      <c r="A21" s="8" t="s">
        <v>20</v>
      </c>
      <c r="B21" s="17">
        <f t="shared" ref="B21:G21" si="5">+B22+B23+B24</f>
        <v>0</v>
      </c>
      <c r="C21" s="17">
        <f t="shared" si="5"/>
        <v>837.05000000000007</v>
      </c>
      <c r="D21" s="17">
        <f t="shared" si="5"/>
        <v>837.05000000000007</v>
      </c>
      <c r="E21" s="17">
        <f t="shared" si="5"/>
        <v>0</v>
      </c>
      <c r="F21" s="17">
        <f t="shared" si="5"/>
        <v>895.58999999999992</v>
      </c>
      <c r="G21" s="17">
        <f t="shared" si="5"/>
        <v>895.58999999999992</v>
      </c>
    </row>
    <row r="22" spans="1:7" ht="21.75" customHeight="1">
      <c r="A22" s="10" t="s">
        <v>21</v>
      </c>
      <c r="B22" s="14">
        <v>0</v>
      </c>
      <c r="C22" s="14">
        <v>760.1</v>
      </c>
      <c r="D22" s="15">
        <f t="shared" ref="D22:D23" si="6">+B22+C22</f>
        <v>760.1</v>
      </c>
      <c r="E22" s="15">
        <v>0</v>
      </c>
      <c r="F22" s="15">
        <v>793.56</v>
      </c>
      <c r="G22" s="15">
        <f>+E22+F22</f>
        <v>793.56</v>
      </c>
    </row>
    <row r="23" spans="1:7" ht="21.75" customHeight="1">
      <c r="A23" s="10" t="s">
        <v>22</v>
      </c>
      <c r="B23" s="14">
        <v>0</v>
      </c>
      <c r="C23" s="14">
        <v>61.63</v>
      </c>
      <c r="D23" s="15">
        <f t="shared" si="6"/>
        <v>61.63</v>
      </c>
      <c r="E23" s="15">
        <v>0</v>
      </c>
      <c r="F23" s="15">
        <v>91.8</v>
      </c>
      <c r="G23" s="15">
        <f t="shared" ref="G23:G24" si="7">+E23+F23</f>
        <v>91.8</v>
      </c>
    </row>
    <row r="24" spans="1:7" ht="21.75" customHeight="1">
      <c r="A24" s="19" t="s">
        <v>23</v>
      </c>
      <c r="B24" s="14">
        <v>0</v>
      </c>
      <c r="C24" s="14">
        <v>15.32</v>
      </c>
      <c r="D24" s="15">
        <f>+B24+C24</f>
        <v>15.32</v>
      </c>
      <c r="E24" s="15">
        <v>0</v>
      </c>
      <c r="F24" s="15">
        <v>10.23</v>
      </c>
      <c r="G24" s="15">
        <f t="shared" si="7"/>
        <v>10.23</v>
      </c>
    </row>
    <row r="25" spans="1:7" ht="21.75" customHeight="1">
      <c r="A25" s="8" t="s">
        <v>24</v>
      </c>
      <c r="B25" s="17">
        <f t="shared" ref="B25:G25" si="8">+B6+B21</f>
        <v>2918.1899999999996</v>
      </c>
      <c r="C25" s="17">
        <f t="shared" si="8"/>
        <v>1219.3100000000002</v>
      </c>
      <c r="D25" s="17">
        <f t="shared" si="8"/>
        <v>4137.5</v>
      </c>
      <c r="E25" s="17">
        <f t="shared" si="8"/>
        <v>2920.1400000000003</v>
      </c>
      <c r="F25" s="17">
        <f t="shared" si="8"/>
        <v>1293.4499999999998</v>
      </c>
      <c r="G25" s="17">
        <f t="shared" si="8"/>
        <v>4213.59</v>
      </c>
    </row>
    <row r="26" spans="1:7" s="24" customFormat="1" ht="21.75" customHeight="1">
      <c r="A26" s="20" t="s">
        <v>32</v>
      </c>
      <c r="B26" s="17">
        <f>B25/B27</f>
        <v>4.1569658119658115</v>
      </c>
      <c r="C26" s="17">
        <f>C25/B27</f>
        <v>1.7369088319088322</v>
      </c>
      <c r="D26" s="17">
        <f>D25/B27</f>
        <v>5.8938746438746437</v>
      </c>
      <c r="E26" s="17">
        <f>E25/E27</f>
        <v>4.4446575342465762</v>
      </c>
      <c r="F26" s="17">
        <f>F25/E27</f>
        <v>1.9687214611872144</v>
      </c>
      <c r="G26" s="17">
        <f>G25/E27</f>
        <v>6.4133789954337903</v>
      </c>
    </row>
    <row r="27" spans="1:7" s="24" customFormat="1" ht="21.75" customHeight="1">
      <c r="A27" s="21" t="s">
        <v>26</v>
      </c>
      <c r="B27" s="59">
        <v>702</v>
      </c>
      <c r="C27" s="60"/>
      <c r="D27" s="61">
        <v>1010.34</v>
      </c>
      <c r="E27" s="59">
        <v>657</v>
      </c>
      <c r="F27" s="60"/>
      <c r="G27" s="61">
        <v>931.85</v>
      </c>
    </row>
    <row r="28" spans="1:7" s="24" customFormat="1" ht="21.75" customHeight="1">
      <c r="A28" s="21" t="s">
        <v>27</v>
      </c>
      <c r="B28" s="62">
        <v>6.62</v>
      </c>
      <c r="C28" s="63"/>
      <c r="D28" s="64">
        <v>7.07</v>
      </c>
      <c r="E28" s="62">
        <v>6.62</v>
      </c>
      <c r="F28" s="63"/>
      <c r="G28" s="64">
        <v>7.07</v>
      </c>
    </row>
    <row r="29" spans="1:7" ht="21.75" customHeight="1">
      <c r="A29" s="21" t="s">
        <v>28</v>
      </c>
      <c r="B29" s="65">
        <f>+ROUND(B27*B28,2)</f>
        <v>4647.24</v>
      </c>
      <c r="C29" s="65"/>
      <c r="D29" s="65">
        <f>+ROUND(D27*D28,2)</f>
        <v>7143.1</v>
      </c>
      <c r="E29" s="65">
        <f>+ROUND(E27*E28,2)</f>
        <v>4349.34</v>
      </c>
      <c r="F29" s="65"/>
      <c r="G29" s="65">
        <f>+ROUND(G27*G28,2)</f>
        <v>6588.18</v>
      </c>
    </row>
    <row r="30" spans="1:7" ht="21.75" customHeight="1">
      <c r="A30" s="20" t="s">
        <v>29</v>
      </c>
      <c r="B30" s="48">
        <f>+B29-B25</f>
        <v>1729.0500000000002</v>
      </c>
      <c r="C30" s="49"/>
      <c r="D30" s="48">
        <f>+B29-D25</f>
        <v>509.73999999999978</v>
      </c>
      <c r="E30" s="48">
        <f>+E29-E25</f>
        <v>1429.1999999999998</v>
      </c>
      <c r="F30" s="49"/>
      <c r="G30" s="48">
        <f>+E29-G25</f>
        <v>135.75</v>
      </c>
    </row>
    <row r="31" spans="1:7" ht="21.75" customHeight="1">
      <c r="A31" s="22" t="s">
        <v>33</v>
      </c>
      <c r="B31" s="50">
        <f>+ROUND(B30/B27,2)</f>
        <v>2.46</v>
      </c>
      <c r="C31" s="51"/>
      <c r="D31" s="50">
        <f>+ROUND(D30/B27,2)</f>
        <v>0.73</v>
      </c>
      <c r="E31" s="50">
        <f>+ROUND(E30/E27,2)</f>
        <v>2.1800000000000002</v>
      </c>
      <c r="F31" s="51"/>
      <c r="G31" s="50">
        <f>+ROUND(G30/E27,2)</f>
        <v>0.21</v>
      </c>
    </row>
  </sheetData>
  <mergeCells count="10">
    <mergeCell ref="B29:D29"/>
    <mergeCell ref="E29:G29"/>
    <mergeCell ref="B4:D4"/>
    <mergeCell ref="E4:G4"/>
    <mergeCell ref="B3:G3"/>
    <mergeCell ref="A3:A5"/>
    <mergeCell ref="B27:D27"/>
    <mergeCell ref="E27:G27"/>
    <mergeCell ref="B28:D28"/>
    <mergeCell ref="E28:G28"/>
  </mergeCells>
  <pageMargins left="0.2" right="0.18" top="0.75" bottom="0.75" header="0.3" footer="0.2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1"/>
  <sheetViews>
    <sheetView zoomScale="90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8" sqref="I8"/>
    </sheetView>
  </sheetViews>
  <sheetFormatPr defaultColWidth="8" defaultRowHeight="21.75"/>
  <cols>
    <col min="1" max="1" width="32.625" style="47" customWidth="1"/>
    <col min="2" max="3" width="9.875" style="47" customWidth="1"/>
    <col min="4" max="7" width="9.875" style="31" customWidth="1"/>
    <col min="8" max="16384" width="8" style="31"/>
  </cols>
  <sheetData>
    <row r="1" spans="1:7" ht="27.75">
      <c r="A1" s="1" t="s">
        <v>39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/>
      <c r="G2" s="23" t="s">
        <v>0</v>
      </c>
    </row>
    <row r="3" spans="1:7" ht="21.75" customHeight="1">
      <c r="A3" s="67" t="s">
        <v>1</v>
      </c>
      <c r="B3" s="70" t="s">
        <v>34</v>
      </c>
      <c r="C3" s="71"/>
      <c r="D3" s="71"/>
      <c r="E3" s="71"/>
      <c r="F3" s="71"/>
      <c r="G3" s="72"/>
    </row>
    <row r="4" spans="1:7" ht="21.75" customHeight="1">
      <c r="A4" s="68"/>
      <c r="B4" s="73" t="s">
        <v>2</v>
      </c>
      <c r="C4" s="73"/>
      <c r="D4" s="73"/>
      <c r="E4" s="73" t="s">
        <v>3</v>
      </c>
      <c r="F4" s="73"/>
      <c r="G4" s="73"/>
    </row>
    <row r="5" spans="1:7" ht="21.75" customHeight="1">
      <c r="A5" s="69"/>
      <c r="B5" s="32" t="s">
        <v>4</v>
      </c>
      <c r="C5" s="32" t="s">
        <v>35</v>
      </c>
      <c r="D5" s="33" t="s">
        <v>5</v>
      </c>
      <c r="E5" s="32" t="s">
        <v>4</v>
      </c>
      <c r="F5" s="32" t="s">
        <v>35</v>
      </c>
      <c r="G5" s="33" t="s">
        <v>5</v>
      </c>
    </row>
    <row r="6" spans="1:7" s="35" customFormat="1" ht="21.75" customHeight="1">
      <c r="A6" s="6" t="s">
        <v>6</v>
      </c>
      <c r="B6" s="34">
        <f t="shared" ref="B6:G6" si="0">+B7+B12+B20</f>
        <v>2823</v>
      </c>
      <c r="C6" s="34">
        <f t="shared" si="0"/>
        <v>729.26</v>
      </c>
      <c r="D6" s="34">
        <f t="shared" si="0"/>
        <v>3552.2599999999998</v>
      </c>
      <c r="E6" s="34">
        <f t="shared" si="0"/>
        <v>2729.54</v>
      </c>
      <c r="F6" s="34">
        <f t="shared" si="0"/>
        <v>605.87</v>
      </c>
      <c r="G6" s="34">
        <f t="shared" si="0"/>
        <v>3335.41</v>
      </c>
    </row>
    <row r="7" spans="1:7" s="35" customFormat="1" ht="21.75" customHeight="1">
      <c r="A7" s="8" t="s">
        <v>7</v>
      </c>
      <c r="B7" s="36">
        <f t="shared" ref="B7:G7" si="1">+B8+B9+B10+B11</f>
        <v>1553.0900000000001</v>
      </c>
      <c r="C7" s="36">
        <f t="shared" si="1"/>
        <v>432.18999999999994</v>
      </c>
      <c r="D7" s="36">
        <f t="shared" si="1"/>
        <v>1985.28</v>
      </c>
      <c r="E7" s="36">
        <f t="shared" si="1"/>
        <v>1769.15</v>
      </c>
      <c r="F7" s="36">
        <f t="shared" si="1"/>
        <v>400.01000000000005</v>
      </c>
      <c r="G7" s="36">
        <f t="shared" si="1"/>
        <v>2169.16</v>
      </c>
    </row>
    <row r="8" spans="1:7" s="35" customFormat="1" ht="21.75" customHeight="1">
      <c r="A8" s="10" t="s">
        <v>8</v>
      </c>
      <c r="B8" s="37">
        <v>323.27999999999997</v>
      </c>
      <c r="C8" s="37">
        <v>203.07</v>
      </c>
      <c r="D8" s="38">
        <f>+B8+C8</f>
        <v>526.34999999999991</v>
      </c>
      <c r="E8" s="37">
        <v>599.34</v>
      </c>
      <c r="F8" s="37">
        <v>64.760000000000005</v>
      </c>
      <c r="G8" s="38">
        <f>+E8+F8</f>
        <v>664.1</v>
      </c>
    </row>
    <row r="9" spans="1:7" s="35" customFormat="1" ht="21.75" customHeight="1">
      <c r="A9" s="10" t="s">
        <v>9</v>
      </c>
      <c r="B9" s="37">
        <v>307.51</v>
      </c>
      <c r="C9" s="37">
        <v>17.329999999999998</v>
      </c>
      <c r="D9" s="38">
        <f t="shared" ref="D9:D19" si="2">+B9+C9</f>
        <v>324.83999999999997</v>
      </c>
      <c r="E9" s="37">
        <v>292.69</v>
      </c>
      <c r="F9" s="37">
        <v>21.26</v>
      </c>
      <c r="G9" s="38">
        <f t="shared" ref="G9:G11" si="3">+E9+F9</f>
        <v>313.95</v>
      </c>
    </row>
    <row r="10" spans="1:7" s="35" customFormat="1" ht="21.75" customHeight="1">
      <c r="A10" s="10" t="s">
        <v>10</v>
      </c>
      <c r="B10" s="37">
        <v>186.73</v>
      </c>
      <c r="C10" s="37">
        <v>193.89</v>
      </c>
      <c r="D10" s="38">
        <f t="shared" si="2"/>
        <v>380.62</v>
      </c>
      <c r="E10" s="37">
        <v>175.2</v>
      </c>
      <c r="F10" s="37">
        <v>250.06</v>
      </c>
      <c r="G10" s="38">
        <f t="shared" si="3"/>
        <v>425.26</v>
      </c>
    </row>
    <row r="11" spans="1:7" s="35" customFormat="1" ht="21.75" customHeight="1">
      <c r="A11" s="10" t="s">
        <v>11</v>
      </c>
      <c r="B11" s="37">
        <v>735.57</v>
      </c>
      <c r="C11" s="37">
        <v>17.899999999999999</v>
      </c>
      <c r="D11" s="38">
        <f t="shared" si="2"/>
        <v>753.47</v>
      </c>
      <c r="E11" s="37">
        <v>701.92</v>
      </c>
      <c r="F11" s="37">
        <v>63.93</v>
      </c>
      <c r="G11" s="38">
        <f t="shared" si="3"/>
        <v>765.84999999999991</v>
      </c>
    </row>
    <row r="12" spans="1:7" s="35" customFormat="1" ht="21.75" customHeight="1">
      <c r="A12" s="8" t="s">
        <v>12</v>
      </c>
      <c r="B12" s="36">
        <f>+B13+B14+B15+B16+B17+B18+B19</f>
        <v>1269.9099999999999</v>
      </c>
      <c r="C12" s="36">
        <f>+C13+C14+C15+C16+C17+C18+C19</f>
        <v>176.95000000000002</v>
      </c>
      <c r="D12" s="36">
        <f>+B12+C12</f>
        <v>1446.86</v>
      </c>
      <c r="E12" s="36">
        <f>+E13+E14+E15+E16+E17+E18+E19</f>
        <v>960.3900000000001</v>
      </c>
      <c r="F12" s="36">
        <f>+F13+F14+F15+F16+F17+F18+F19</f>
        <v>93.07</v>
      </c>
      <c r="G12" s="36">
        <f>+G13+G14+G15+G16+G17+G18+G19</f>
        <v>1053.46</v>
      </c>
    </row>
    <row r="13" spans="1:7" s="35" customFormat="1" ht="21.75" customHeight="1">
      <c r="A13" s="10" t="s">
        <v>13</v>
      </c>
      <c r="B13" s="37">
        <v>197.2</v>
      </c>
      <c r="C13" s="37">
        <v>159.61000000000001</v>
      </c>
      <c r="D13" s="38">
        <f t="shared" si="2"/>
        <v>356.81</v>
      </c>
      <c r="E13" s="37">
        <v>127.02</v>
      </c>
      <c r="F13" s="37">
        <v>69.12</v>
      </c>
      <c r="G13" s="38">
        <f>+E13+F13</f>
        <v>196.14</v>
      </c>
    </row>
    <row r="14" spans="1:7" s="35" customFormat="1" ht="21.75" customHeight="1">
      <c r="A14" s="10" t="s">
        <v>14</v>
      </c>
      <c r="B14" s="37">
        <v>601.08000000000004</v>
      </c>
      <c r="C14" s="37">
        <v>0</v>
      </c>
      <c r="D14" s="38">
        <f t="shared" si="2"/>
        <v>601.08000000000004</v>
      </c>
      <c r="E14" s="37">
        <v>510.7</v>
      </c>
      <c r="F14" s="37">
        <v>19.88</v>
      </c>
      <c r="G14" s="38">
        <f t="shared" ref="G14:G19" si="4">+E14+F14</f>
        <v>530.58000000000004</v>
      </c>
    </row>
    <row r="15" spans="1:7" s="35" customFormat="1" ht="21.75" customHeight="1">
      <c r="A15" s="10" t="s">
        <v>15</v>
      </c>
      <c r="B15" s="37">
        <v>220.47</v>
      </c>
      <c r="C15" s="37">
        <v>0</v>
      </c>
      <c r="D15" s="38">
        <f t="shared" si="2"/>
        <v>220.47</v>
      </c>
      <c r="E15" s="37">
        <v>167.58</v>
      </c>
      <c r="F15" s="37">
        <v>2.0499999999999998</v>
      </c>
      <c r="G15" s="38">
        <f t="shared" si="4"/>
        <v>169.63000000000002</v>
      </c>
    </row>
    <row r="16" spans="1:7" s="35" customFormat="1" ht="21.75" customHeight="1">
      <c r="A16" s="39" t="s">
        <v>31</v>
      </c>
      <c r="B16" s="40">
        <v>3.96</v>
      </c>
      <c r="C16" s="40">
        <v>0</v>
      </c>
      <c r="D16" s="38">
        <f t="shared" si="2"/>
        <v>3.96</v>
      </c>
      <c r="E16" s="40">
        <v>13.39</v>
      </c>
      <c r="F16" s="40">
        <v>0</v>
      </c>
      <c r="G16" s="38">
        <f t="shared" si="4"/>
        <v>13.39</v>
      </c>
    </row>
    <row r="17" spans="1:7" s="35" customFormat="1" ht="21.75" customHeight="1">
      <c r="A17" s="10" t="s">
        <v>16</v>
      </c>
      <c r="B17" s="37">
        <v>60.05</v>
      </c>
      <c r="C17" s="37">
        <v>0</v>
      </c>
      <c r="D17" s="38">
        <f t="shared" si="2"/>
        <v>60.05</v>
      </c>
      <c r="E17" s="37">
        <v>19.760000000000002</v>
      </c>
      <c r="F17" s="37">
        <v>0</v>
      </c>
      <c r="G17" s="38">
        <f t="shared" si="4"/>
        <v>19.760000000000002</v>
      </c>
    </row>
    <row r="18" spans="1:7" s="35" customFormat="1" ht="21.75" customHeight="1">
      <c r="A18" s="16" t="s">
        <v>17</v>
      </c>
      <c r="B18" s="41">
        <v>175.79</v>
      </c>
      <c r="C18" s="41">
        <v>0</v>
      </c>
      <c r="D18" s="38">
        <f t="shared" si="2"/>
        <v>175.79</v>
      </c>
      <c r="E18" s="41">
        <v>116.43</v>
      </c>
      <c r="F18" s="41">
        <v>0</v>
      </c>
      <c r="G18" s="38">
        <f t="shared" si="4"/>
        <v>116.43</v>
      </c>
    </row>
    <row r="19" spans="1:7" s="35" customFormat="1" ht="21.75" customHeight="1">
      <c r="A19" s="10" t="s">
        <v>18</v>
      </c>
      <c r="B19" s="37">
        <v>11.36</v>
      </c>
      <c r="C19" s="37">
        <v>17.34</v>
      </c>
      <c r="D19" s="38">
        <f t="shared" si="2"/>
        <v>28.7</v>
      </c>
      <c r="E19" s="37">
        <v>5.51</v>
      </c>
      <c r="F19" s="37">
        <v>2.02</v>
      </c>
      <c r="G19" s="38">
        <f t="shared" si="4"/>
        <v>7.5299999999999994</v>
      </c>
    </row>
    <row r="20" spans="1:7" s="35" customFormat="1" ht="21.75" customHeight="1">
      <c r="A20" s="8" t="s">
        <v>19</v>
      </c>
      <c r="B20" s="42"/>
      <c r="C20" s="42">
        <f>ROUND((B7+C7+B12+C12)*0.07*6/12,2)</f>
        <v>120.12</v>
      </c>
      <c r="D20" s="43">
        <f>ROUND((D7+D12)*0.07*6/12,2)</f>
        <v>120.12</v>
      </c>
      <c r="E20" s="42"/>
      <c r="F20" s="42">
        <f>ROUND((E7+F7+E12+F12)*0.07*6/12,2)</f>
        <v>112.79</v>
      </c>
      <c r="G20" s="43">
        <f>ROUND((G7+G12)*0.07*6/12,2)</f>
        <v>112.79</v>
      </c>
    </row>
    <row r="21" spans="1:7" s="35" customFormat="1" ht="21.75" customHeight="1">
      <c r="A21" s="8" t="s">
        <v>20</v>
      </c>
      <c r="B21" s="43">
        <f t="shared" ref="B21:G21" si="5">+B22+B23+B24</f>
        <v>0</v>
      </c>
      <c r="C21" s="43">
        <f t="shared" si="5"/>
        <v>1259.0999999999999</v>
      </c>
      <c r="D21" s="43">
        <f t="shared" si="5"/>
        <v>1259.0999999999999</v>
      </c>
      <c r="E21" s="43">
        <f t="shared" si="5"/>
        <v>0</v>
      </c>
      <c r="F21" s="43">
        <f t="shared" si="5"/>
        <v>1317.33</v>
      </c>
      <c r="G21" s="43">
        <f t="shared" si="5"/>
        <v>1317.33</v>
      </c>
    </row>
    <row r="22" spans="1:7" s="35" customFormat="1" ht="21.75" customHeight="1">
      <c r="A22" s="10" t="s">
        <v>21</v>
      </c>
      <c r="B22" s="37">
        <v>0</v>
      </c>
      <c r="C22" s="37">
        <v>1025</v>
      </c>
      <c r="D22" s="38">
        <f t="shared" ref="D22:D24" si="6">+B22+C22</f>
        <v>1025</v>
      </c>
      <c r="E22" s="37">
        <v>0</v>
      </c>
      <c r="F22" s="37">
        <v>1204.73</v>
      </c>
      <c r="G22" s="38">
        <f>+E22+F22</f>
        <v>1204.73</v>
      </c>
    </row>
    <row r="23" spans="1:7" s="35" customFormat="1" ht="21.75" customHeight="1">
      <c r="A23" s="10" t="s">
        <v>22</v>
      </c>
      <c r="B23" s="37">
        <v>0</v>
      </c>
      <c r="C23" s="37">
        <v>161.38999999999999</v>
      </c>
      <c r="D23" s="38">
        <f t="shared" si="6"/>
        <v>161.38999999999999</v>
      </c>
      <c r="E23" s="37">
        <v>0</v>
      </c>
      <c r="F23" s="37">
        <v>94.25</v>
      </c>
      <c r="G23" s="38">
        <f t="shared" ref="G23:G24" si="7">+E23+F23</f>
        <v>94.25</v>
      </c>
    </row>
    <row r="24" spans="1:7" s="35" customFormat="1" ht="21.75" customHeight="1">
      <c r="A24" s="19" t="s">
        <v>23</v>
      </c>
      <c r="B24" s="44">
        <v>0</v>
      </c>
      <c r="C24" s="44">
        <v>72.709999999999994</v>
      </c>
      <c r="D24" s="38">
        <f t="shared" si="6"/>
        <v>72.709999999999994</v>
      </c>
      <c r="E24" s="44">
        <v>0</v>
      </c>
      <c r="F24" s="44">
        <v>18.350000000000001</v>
      </c>
      <c r="G24" s="38">
        <f t="shared" si="7"/>
        <v>18.350000000000001</v>
      </c>
    </row>
    <row r="25" spans="1:7" s="35" customFormat="1" ht="21.75" customHeight="1">
      <c r="A25" s="8" t="s">
        <v>24</v>
      </c>
      <c r="B25" s="43">
        <f t="shared" ref="B25:G25" si="8">+B6+B21</f>
        <v>2823</v>
      </c>
      <c r="C25" s="43">
        <f t="shared" si="8"/>
        <v>1988.36</v>
      </c>
      <c r="D25" s="43">
        <f t="shared" si="8"/>
        <v>4811.3599999999997</v>
      </c>
      <c r="E25" s="43">
        <f t="shared" si="8"/>
        <v>2729.54</v>
      </c>
      <c r="F25" s="43">
        <f t="shared" si="8"/>
        <v>1923.1999999999998</v>
      </c>
      <c r="G25" s="43">
        <f t="shared" si="8"/>
        <v>4652.74</v>
      </c>
    </row>
    <row r="26" spans="1:7" s="35" customFormat="1" ht="21.75" customHeight="1">
      <c r="A26" s="20" t="s">
        <v>25</v>
      </c>
      <c r="B26" s="30">
        <f>ROUND((B25/B27)*1000,2)</f>
        <v>4323.12</v>
      </c>
      <c r="C26" s="30">
        <f>C25/B27*1000</f>
        <v>3044.9617151607963</v>
      </c>
      <c r="D26" s="30">
        <f>ROUND((D25/B27)*1000,2)</f>
        <v>7368.09</v>
      </c>
      <c r="E26" s="30">
        <f>ROUND((E25/E27)*1000,2)</f>
        <v>5352.04</v>
      </c>
      <c r="F26" s="30">
        <f>F25/E27*1000</f>
        <v>3770.9803921568623</v>
      </c>
      <c r="G26" s="30">
        <f>ROUND((G25/E27)*1000,2)</f>
        <v>9123.02</v>
      </c>
    </row>
    <row r="27" spans="1:7" s="45" customFormat="1" ht="21.75" customHeight="1">
      <c r="A27" s="21" t="s">
        <v>26</v>
      </c>
      <c r="B27" s="75">
        <v>653</v>
      </c>
      <c r="C27" s="75"/>
      <c r="D27" s="75"/>
      <c r="E27" s="75">
        <v>510</v>
      </c>
      <c r="F27" s="75"/>
      <c r="G27" s="75"/>
    </row>
    <row r="28" spans="1:7" s="46" customFormat="1" ht="21.75" customHeight="1">
      <c r="A28" s="21" t="s">
        <v>36</v>
      </c>
      <c r="B28" s="75">
        <f>7.66*1000</f>
        <v>7660</v>
      </c>
      <c r="C28" s="75"/>
      <c r="D28" s="75"/>
      <c r="E28" s="75">
        <v>7660</v>
      </c>
      <c r="F28" s="75"/>
      <c r="G28" s="75"/>
    </row>
    <row r="29" spans="1:7" s="46" customFormat="1" ht="21.75" customHeight="1">
      <c r="A29" s="21" t="s">
        <v>28</v>
      </c>
      <c r="B29" s="74">
        <f>ROUND(B27*B28/1000,2)</f>
        <v>5001.9799999999996</v>
      </c>
      <c r="C29" s="74"/>
      <c r="D29" s="74"/>
      <c r="E29" s="74">
        <f>ROUND(E27*E28/1000,2)</f>
        <v>3906.6</v>
      </c>
      <c r="F29" s="74"/>
      <c r="G29" s="74"/>
    </row>
    <row r="30" spans="1:7" s="46" customFormat="1" ht="21.75" customHeight="1">
      <c r="A30" s="20" t="s">
        <v>29</v>
      </c>
      <c r="B30" s="27">
        <f>B29-B25</f>
        <v>2178.9799999999996</v>
      </c>
      <c r="C30" s="25" t="s">
        <v>37</v>
      </c>
      <c r="D30" s="27">
        <f>B29-D25</f>
        <v>190.61999999999989</v>
      </c>
      <c r="E30" s="27">
        <f>E29-E25</f>
        <v>1177.06</v>
      </c>
      <c r="F30" s="25" t="s">
        <v>37</v>
      </c>
      <c r="G30" s="27">
        <f>E29-G25</f>
        <v>-746.13999999999987</v>
      </c>
    </row>
    <row r="31" spans="1:7" s="46" customFormat="1" ht="21.75" customHeight="1">
      <c r="A31" s="22" t="s">
        <v>30</v>
      </c>
      <c r="B31" s="28">
        <f>B28-B26</f>
        <v>3336.88</v>
      </c>
      <c r="C31" s="29" t="s">
        <v>37</v>
      </c>
      <c r="D31" s="28">
        <f>B28-D26</f>
        <v>291.90999999999985</v>
      </c>
      <c r="E31" s="28">
        <f>E28-E26</f>
        <v>2307.96</v>
      </c>
      <c r="F31" s="29" t="s">
        <v>37</v>
      </c>
      <c r="G31" s="28">
        <f>E28-G26</f>
        <v>-1463.0200000000004</v>
      </c>
    </row>
  </sheetData>
  <mergeCells count="10">
    <mergeCell ref="A3:A5"/>
    <mergeCell ref="B3:G3"/>
    <mergeCell ref="B4:D4"/>
    <mergeCell ref="E4:G4"/>
    <mergeCell ref="B29:D29"/>
    <mergeCell ref="E29:G29"/>
    <mergeCell ref="B27:D27"/>
    <mergeCell ref="E27:G27"/>
    <mergeCell ref="B28:D28"/>
    <mergeCell ref="E28:G28"/>
  </mergeCells>
  <pageMargins left="0.31" right="0.24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0"/>
  <sheetViews>
    <sheetView workbookViewId="0">
      <selection activeCell="G5" sqref="G5"/>
    </sheetView>
  </sheetViews>
  <sheetFormatPr defaultRowHeight="14.25"/>
  <cols>
    <col min="1" max="1" width="38.75" customWidth="1"/>
    <col min="2" max="4" width="14.375" customWidth="1"/>
  </cols>
  <sheetData>
    <row r="1" spans="1:4" ht="27.75">
      <c r="A1" s="1" t="s">
        <v>38</v>
      </c>
      <c r="B1" s="1"/>
      <c r="C1" s="1"/>
      <c r="D1" s="1"/>
    </row>
    <row r="2" spans="1:4" ht="21.75">
      <c r="A2" s="2"/>
      <c r="B2" s="2"/>
      <c r="C2" s="2"/>
      <c r="D2" s="2" t="s">
        <v>0</v>
      </c>
    </row>
    <row r="3" spans="1:4" ht="27.75">
      <c r="A3" s="3" t="s">
        <v>1</v>
      </c>
      <c r="B3" s="66" t="s">
        <v>34</v>
      </c>
      <c r="C3" s="66"/>
      <c r="D3" s="66"/>
    </row>
    <row r="4" spans="1:4" ht="27.75">
      <c r="A4" s="4"/>
      <c r="B4" s="5" t="s">
        <v>4</v>
      </c>
      <c r="C4" s="5" t="s">
        <v>35</v>
      </c>
      <c r="D4" s="5" t="s">
        <v>5</v>
      </c>
    </row>
    <row r="5" spans="1:4" ht="24">
      <c r="A5" s="6" t="s">
        <v>6</v>
      </c>
      <c r="B5" s="7">
        <f t="shared" ref="B5:D5" si="0">+B6+B11+B19</f>
        <v>1965.6100000000001</v>
      </c>
      <c r="C5" s="7">
        <f t="shared" si="0"/>
        <v>223.1</v>
      </c>
      <c r="D5" s="7">
        <f t="shared" si="0"/>
        <v>2188.71</v>
      </c>
    </row>
    <row r="6" spans="1:4" ht="24">
      <c r="A6" s="8" t="s">
        <v>7</v>
      </c>
      <c r="B6" s="9">
        <f t="shared" ref="B6:D6" si="1">+B7+B8+B9+B10</f>
        <v>1322.88</v>
      </c>
      <c r="C6" s="9">
        <f t="shared" si="1"/>
        <v>51.58</v>
      </c>
      <c r="D6" s="9">
        <f t="shared" si="1"/>
        <v>1374.46</v>
      </c>
    </row>
    <row r="7" spans="1:4" ht="24">
      <c r="A7" s="10" t="s">
        <v>8</v>
      </c>
      <c r="B7" s="11">
        <v>0.52</v>
      </c>
      <c r="C7" s="11">
        <v>0</v>
      </c>
      <c r="D7" s="11">
        <f>+B7+C7</f>
        <v>0.52</v>
      </c>
    </row>
    <row r="8" spans="1:4" ht="24">
      <c r="A8" s="10" t="s">
        <v>9</v>
      </c>
      <c r="B8" s="11">
        <v>184.42</v>
      </c>
      <c r="C8" s="11">
        <v>8.23</v>
      </c>
      <c r="D8" s="11">
        <f t="shared" ref="D8:D18" si="2">+B8+C8</f>
        <v>192.64999999999998</v>
      </c>
    </row>
    <row r="9" spans="1:4" ht="24">
      <c r="A9" s="10" t="s">
        <v>10</v>
      </c>
      <c r="B9" s="11">
        <v>289.97000000000003</v>
      </c>
      <c r="C9" s="11">
        <v>24.35</v>
      </c>
      <c r="D9" s="11">
        <f t="shared" si="2"/>
        <v>314.32000000000005</v>
      </c>
    </row>
    <row r="10" spans="1:4" ht="24">
      <c r="A10" s="10" t="s">
        <v>11</v>
      </c>
      <c r="B10" s="11">
        <v>847.97</v>
      </c>
      <c r="C10" s="11">
        <v>19</v>
      </c>
      <c r="D10" s="11">
        <f t="shared" si="2"/>
        <v>866.97</v>
      </c>
    </row>
    <row r="11" spans="1:4" ht="24">
      <c r="A11" s="8" t="s">
        <v>12</v>
      </c>
      <c r="B11" s="9">
        <f>+B12+B13+B14+B15+B16+B17+B18</f>
        <v>642.7299999999999</v>
      </c>
      <c r="C11" s="9">
        <f>+C12+C13+C14+C15+C16+C17+C18</f>
        <v>121.61</v>
      </c>
      <c r="D11" s="9">
        <f>+B11+C11</f>
        <v>764.33999999999992</v>
      </c>
    </row>
    <row r="12" spans="1:4" ht="24">
      <c r="A12" s="10" t="s">
        <v>13</v>
      </c>
      <c r="B12" s="11">
        <v>302.43</v>
      </c>
      <c r="C12" s="11">
        <v>121.03</v>
      </c>
      <c r="D12" s="12">
        <f t="shared" si="2"/>
        <v>423.46000000000004</v>
      </c>
    </row>
    <row r="13" spans="1:4" ht="24">
      <c r="A13" s="10" t="s">
        <v>14</v>
      </c>
      <c r="B13" s="11">
        <v>39.729999999999997</v>
      </c>
      <c r="C13" s="11">
        <v>0</v>
      </c>
      <c r="D13" s="12">
        <f t="shared" si="2"/>
        <v>39.729999999999997</v>
      </c>
    </row>
    <row r="14" spans="1:4" ht="24">
      <c r="A14" s="10" t="s">
        <v>15</v>
      </c>
      <c r="B14" s="11">
        <v>202.61</v>
      </c>
      <c r="C14" s="13">
        <v>0</v>
      </c>
      <c r="D14" s="12">
        <f t="shared" si="2"/>
        <v>202.61</v>
      </c>
    </row>
    <row r="15" spans="1:4" ht="24">
      <c r="A15" s="10" t="s">
        <v>31</v>
      </c>
      <c r="B15" s="11">
        <v>71.8</v>
      </c>
      <c r="C15" s="13">
        <v>0</v>
      </c>
      <c r="D15" s="12">
        <f t="shared" si="2"/>
        <v>71.8</v>
      </c>
    </row>
    <row r="16" spans="1:4" ht="24">
      <c r="A16" s="10" t="s">
        <v>16</v>
      </c>
      <c r="B16" s="14">
        <v>7.25</v>
      </c>
      <c r="C16" s="14">
        <v>0</v>
      </c>
      <c r="D16" s="15">
        <f t="shared" si="2"/>
        <v>7.25</v>
      </c>
    </row>
    <row r="17" spans="1:4" ht="24">
      <c r="A17" s="16" t="s">
        <v>17</v>
      </c>
      <c r="B17" s="14">
        <v>17.170000000000002</v>
      </c>
      <c r="C17" s="14">
        <v>0</v>
      </c>
      <c r="D17" s="15">
        <f t="shared" si="2"/>
        <v>17.170000000000002</v>
      </c>
    </row>
    <row r="18" spans="1:4" ht="24">
      <c r="A18" s="10" t="s">
        <v>18</v>
      </c>
      <c r="B18" s="14">
        <v>1.74</v>
      </c>
      <c r="C18" s="14">
        <v>0.57999999999999996</v>
      </c>
      <c r="D18" s="15">
        <f t="shared" si="2"/>
        <v>2.3199999999999998</v>
      </c>
    </row>
    <row r="19" spans="1:4" ht="24">
      <c r="A19" s="8" t="s">
        <v>19</v>
      </c>
      <c r="B19" s="17"/>
      <c r="C19" s="17">
        <f>ROUND((B6+C6+B11+C11)*0.07*4/12,2)</f>
        <v>49.91</v>
      </c>
      <c r="D19" s="18">
        <f>ROUND((D6+D11)*0.07*4/12,2)</f>
        <v>49.91</v>
      </c>
    </row>
    <row r="20" spans="1:4" ht="24">
      <c r="A20" s="8" t="s">
        <v>20</v>
      </c>
      <c r="B20" s="17">
        <f t="shared" ref="B20:D20" si="3">+B21+B22+B23</f>
        <v>0</v>
      </c>
      <c r="C20" s="17">
        <f t="shared" si="3"/>
        <v>733.6</v>
      </c>
      <c r="D20" s="17">
        <f t="shared" si="3"/>
        <v>733.6</v>
      </c>
    </row>
    <row r="21" spans="1:4" ht="24">
      <c r="A21" s="10" t="s">
        <v>21</v>
      </c>
      <c r="B21" s="14">
        <v>0</v>
      </c>
      <c r="C21" s="14">
        <v>676.35</v>
      </c>
      <c r="D21" s="15">
        <f t="shared" ref="D21:D22" si="4">+B21+C21</f>
        <v>676.35</v>
      </c>
    </row>
    <row r="22" spans="1:4" ht="24">
      <c r="A22" s="10" t="s">
        <v>22</v>
      </c>
      <c r="B22" s="14">
        <v>0</v>
      </c>
      <c r="C22" s="14">
        <v>50.21</v>
      </c>
      <c r="D22" s="15">
        <f t="shared" si="4"/>
        <v>50.21</v>
      </c>
    </row>
    <row r="23" spans="1:4" ht="24">
      <c r="A23" s="19" t="s">
        <v>23</v>
      </c>
      <c r="B23" s="14">
        <v>0</v>
      </c>
      <c r="C23" s="14">
        <v>7.04</v>
      </c>
      <c r="D23" s="15">
        <f>+B23+C23</f>
        <v>7.04</v>
      </c>
    </row>
    <row r="24" spans="1:4" ht="24">
      <c r="A24" s="8" t="s">
        <v>24</v>
      </c>
      <c r="B24" s="17">
        <f t="shared" ref="B24:D24" si="5">+B5+B20</f>
        <v>1965.6100000000001</v>
      </c>
      <c r="C24" s="17">
        <f t="shared" si="5"/>
        <v>956.7</v>
      </c>
      <c r="D24" s="17">
        <f t="shared" si="5"/>
        <v>2922.31</v>
      </c>
    </row>
    <row r="25" spans="1:4" ht="24">
      <c r="A25" s="20" t="s">
        <v>32</v>
      </c>
      <c r="B25" s="26">
        <f>ROUND((B24/B26),2)</f>
        <v>14.72</v>
      </c>
      <c r="C25" s="26">
        <f>C24/B26</f>
        <v>7.1652186938286393</v>
      </c>
      <c r="D25" s="26">
        <f>ROUND((D24/B26),2)</f>
        <v>21.89</v>
      </c>
    </row>
    <row r="26" spans="1:4" ht="24">
      <c r="A26" s="21" t="s">
        <v>26</v>
      </c>
      <c r="B26" s="74">
        <v>133.52000000000001</v>
      </c>
      <c r="C26" s="74"/>
      <c r="D26" s="74"/>
    </row>
    <row r="27" spans="1:4" ht="24">
      <c r="A27" s="21" t="s">
        <v>27</v>
      </c>
      <c r="B27" s="74">
        <v>21.09</v>
      </c>
      <c r="C27" s="74"/>
      <c r="D27" s="74"/>
    </row>
    <row r="28" spans="1:4" ht="24">
      <c r="A28" s="21" t="s">
        <v>28</v>
      </c>
      <c r="B28" s="74">
        <f>ROUND(B26*B27,2)</f>
        <v>2815.94</v>
      </c>
      <c r="C28" s="74"/>
      <c r="D28" s="74"/>
    </row>
    <row r="29" spans="1:4" ht="24">
      <c r="A29" s="20" t="s">
        <v>29</v>
      </c>
      <c r="B29" s="27">
        <f>B28-B24</f>
        <v>850.32999999999993</v>
      </c>
      <c r="C29" s="25" t="s">
        <v>37</v>
      </c>
      <c r="D29" s="27">
        <f>B28-D24</f>
        <v>-106.36999999999989</v>
      </c>
    </row>
    <row r="30" spans="1:4" ht="24">
      <c r="A30" s="22" t="s">
        <v>33</v>
      </c>
      <c r="B30" s="28">
        <f>B27-B25</f>
        <v>6.3699999999999992</v>
      </c>
      <c r="C30" s="29" t="s">
        <v>37</v>
      </c>
      <c r="D30" s="28">
        <f>B27-D25</f>
        <v>-0.80000000000000071</v>
      </c>
    </row>
  </sheetData>
  <mergeCells count="4">
    <mergeCell ref="B3:D3"/>
    <mergeCell ref="B26:D26"/>
    <mergeCell ref="B27:D27"/>
    <mergeCell ref="B28:D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ข้าวโพดเลี้ยงสัตว์</vt:lpstr>
      <vt:lpstr>ข้าวเจ้านาปี</vt:lpstr>
      <vt:lpstr>ถั่วเขียว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ิปิยมาภรณ์ ศรีสุข</dc:creator>
  <cp:lastModifiedBy>1219</cp:lastModifiedBy>
  <cp:lastPrinted>2017-11-03T06:14:16Z</cp:lastPrinted>
  <dcterms:created xsi:type="dcterms:W3CDTF">2017-07-19T09:18:31Z</dcterms:created>
  <dcterms:modified xsi:type="dcterms:W3CDTF">2017-11-03T06:14:26Z</dcterms:modified>
</cp:coreProperties>
</file>