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8010"/>
  </bookViews>
  <sheets>
    <sheet name="ข้าวเหนียวนาปี" sheetId="1" r:id="rId1"/>
    <sheet name="ข้าวโพดเลี้ยงสัตว์" sheetId="2" r:id="rId2"/>
    <sheet name="ลำไย" sheetId="3" r:id="rId3"/>
  </sheets>
  <calcPr calcId="144525"/>
</workbook>
</file>

<file path=xl/calcChain.xml><?xml version="1.0" encoding="utf-8"?>
<calcChain xmlns="http://schemas.openxmlformats.org/spreadsheetml/2006/main">
  <c r="F21" i="1"/>
  <c r="E21"/>
  <c r="C21"/>
  <c r="B21"/>
  <c r="F12"/>
  <c r="E12"/>
  <c r="C12"/>
  <c r="B12"/>
  <c r="G16"/>
  <c r="G22" i="3" l="1"/>
  <c r="G21"/>
  <c r="G20"/>
  <c r="G19"/>
  <c r="G16"/>
  <c r="G15"/>
  <c r="G14"/>
  <c r="G13"/>
  <c r="G12"/>
  <c r="G11"/>
  <c r="G9"/>
  <c r="G8"/>
  <c r="D22"/>
  <c r="D21"/>
  <c r="D20"/>
  <c r="D19"/>
  <c r="D16"/>
  <c r="D15"/>
  <c r="D14"/>
  <c r="D13"/>
  <c r="D12"/>
  <c r="D11"/>
  <c r="D9"/>
  <c r="D8"/>
  <c r="G19" i="2" l="1"/>
  <c r="F12"/>
  <c r="E12"/>
  <c r="C12"/>
  <c r="B12"/>
  <c r="D19"/>
  <c r="E27" i="3" l="1"/>
  <c r="B27"/>
  <c r="F18"/>
  <c r="E18"/>
  <c r="C18"/>
  <c r="B18"/>
  <c r="F10"/>
  <c r="E10"/>
  <c r="C10"/>
  <c r="B10"/>
  <c r="F7"/>
  <c r="E7"/>
  <c r="C7"/>
  <c r="B7"/>
  <c r="G7" l="1"/>
  <c r="G10"/>
  <c r="D7"/>
  <c r="D10"/>
  <c r="D18"/>
  <c r="G18"/>
  <c r="E6"/>
  <c r="F17"/>
  <c r="G17" s="1"/>
  <c r="B6"/>
  <c r="C17"/>
  <c r="D17" s="1"/>
  <c r="E23"/>
  <c r="B23" l="1"/>
  <c r="B28" s="1"/>
  <c r="F6"/>
  <c r="F23" s="1"/>
  <c r="F24" s="1"/>
  <c r="C6"/>
  <c r="C23" s="1"/>
  <c r="C24" s="1"/>
  <c r="E28"/>
  <c r="E24"/>
  <c r="E29" s="1"/>
  <c r="B24" l="1"/>
  <c r="B29" s="1"/>
  <c r="G6"/>
  <c r="G23"/>
  <c r="D6"/>
  <c r="D23"/>
  <c r="E29" i="1"/>
  <c r="B29"/>
  <c r="E29" i="2"/>
  <c r="B29"/>
  <c r="G24"/>
  <c r="D24"/>
  <c r="G23"/>
  <c r="D23"/>
  <c r="G22"/>
  <c r="D22"/>
  <c r="F21"/>
  <c r="G21" s="1"/>
  <c r="C21"/>
  <c r="D21" s="1"/>
  <c r="G18"/>
  <c r="D18"/>
  <c r="G17"/>
  <c r="D17"/>
  <c r="G16"/>
  <c r="D16"/>
  <c r="G15"/>
  <c r="D15"/>
  <c r="G14"/>
  <c r="D14"/>
  <c r="G13"/>
  <c r="D13"/>
  <c r="G11"/>
  <c r="D11"/>
  <c r="G10"/>
  <c r="D10"/>
  <c r="G9"/>
  <c r="D9"/>
  <c r="G8"/>
  <c r="D8"/>
  <c r="F7"/>
  <c r="E7"/>
  <c r="C7"/>
  <c r="B7"/>
  <c r="G24" i="3" l="1"/>
  <c r="G29" s="1"/>
  <c r="G28"/>
  <c r="D24"/>
  <c r="D29" s="1"/>
  <c r="D28"/>
  <c r="C20" i="2"/>
  <c r="F20"/>
  <c r="G20" s="1"/>
  <c r="D7"/>
  <c r="D12"/>
  <c r="G12"/>
  <c r="E6"/>
  <c r="E25" s="1"/>
  <c r="G7"/>
  <c r="B6"/>
  <c r="F6" l="1"/>
  <c r="F25" s="1"/>
  <c r="F26" s="1"/>
  <c r="E30"/>
  <c r="E26"/>
  <c r="E31" s="1"/>
  <c r="B25"/>
  <c r="G25" l="1"/>
  <c r="G6"/>
  <c r="B26"/>
  <c r="B31" s="1"/>
  <c r="B30"/>
  <c r="G26" l="1"/>
  <c r="G31" s="1"/>
  <c r="G30"/>
  <c r="C7" i="1" l="1"/>
  <c r="B7"/>
  <c r="F7"/>
  <c r="E7"/>
  <c r="E6" s="1"/>
  <c r="G24"/>
  <c r="G23"/>
  <c r="G22"/>
  <c r="D24"/>
  <c r="D23"/>
  <c r="D22"/>
  <c r="G11"/>
  <c r="G10"/>
  <c r="G9"/>
  <c r="G8"/>
  <c r="D11"/>
  <c r="D10"/>
  <c r="D9"/>
  <c r="D8"/>
  <c r="G14"/>
  <c r="G15"/>
  <c r="G17"/>
  <c r="G18"/>
  <c r="G19"/>
  <c r="G13"/>
  <c r="D14"/>
  <c r="D15"/>
  <c r="D17"/>
  <c r="D18"/>
  <c r="D19"/>
  <c r="D13"/>
  <c r="G21"/>
  <c r="D21"/>
  <c r="C20" l="1"/>
  <c r="D20" s="1"/>
  <c r="E25"/>
  <c r="E30" s="1"/>
  <c r="F20"/>
  <c r="G20" s="1"/>
  <c r="B6"/>
  <c r="B25" s="1"/>
  <c r="G12"/>
  <c r="D12"/>
  <c r="D7"/>
  <c r="G7"/>
  <c r="C6" l="1"/>
  <c r="C25" s="1"/>
  <c r="C26" s="1"/>
  <c r="E26"/>
  <c r="E31" s="1"/>
  <c r="F6"/>
  <c r="F25" s="1"/>
  <c r="B26"/>
  <c r="D6"/>
  <c r="G6" l="1"/>
  <c r="F26"/>
  <c r="B31"/>
  <c r="D25"/>
  <c r="B30"/>
  <c r="D26" l="1"/>
  <c r="D31" s="1"/>
  <c r="D30"/>
  <c r="G25"/>
  <c r="G26" s="1"/>
  <c r="G31" l="1"/>
  <c r="G30"/>
  <c r="D20" i="2"/>
  <c r="C6"/>
  <c r="D6" s="1"/>
  <c r="C25" l="1"/>
  <c r="D25" l="1"/>
  <c r="C26"/>
  <c r="D30" l="1"/>
  <c r="D26"/>
  <c r="D31" s="1"/>
</calcChain>
</file>

<file path=xl/sharedStrings.xml><?xml version="1.0" encoding="utf-8"?>
<sst xmlns="http://schemas.openxmlformats.org/spreadsheetml/2006/main" count="121" uniqueCount="47">
  <si>
    <t>หน่วย: บาท/ไร่</t>
  </si>
  <si>
    <t>รายการ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</si>
  <si>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</si>
  <si>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</si>
  <si>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</si>
  <si>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</si>
  <si>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</si>
  <si>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</si>
  <si>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</si>
  <si>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</si>
  <si>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</si>
  <si>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</si>
  <si>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</si>
  <si>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</si>
  <si>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</si>
  <si>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</si>
  <si>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</si>
  <si>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</si>
  <si>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</si>
  <si>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</si>
  <si>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</si>
  <si>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</si>
  <si>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</si>
  <si>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</si>
  <si>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</si>
  <si>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</si>
  <si>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4.ต้นทุนรวมต่อตัน</t>
  </si>
  <si>
    <t>5.ผลผลิตต่อไร่ (กิโลกรัม)</t>
  </si>
  <si>
    <t/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</si>
  <si>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</si>
  <si>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</si>
  <si>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</si>
  <si>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8  ต้นทุนการผลิตข้าวเหนียวนาปี แยกตามลักษณะความเหมาะสมของพื้นที่</t>
  </si>
  <si>
    <t>น่าน</t>
  </si>
  <si>
    <t xml:space="preserve">      ค่าสารอื่นๆ และวัสดุปรับปรุงดิน</t>
  </si>
  <si>
    <t>6.ราคาที่เกษตรกรขายได้ที่ไร่นา (บาท/กิโลกรัม)</t>
  </si>
  <si>
    <t xml:space="preserve">  1.1 ค่าแรงงาน</t>
  </si>
  <si>
    <t xml:space="preserve">  1.2 ค่าวัสดุ</t>
  </si>
  <si>
    <t xml:space="preserve">  1.3 ค่าเสียโอกาสเงินลงทุน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</si>
  <si>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</si>
  <si>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</si>
  <si>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</si>
  <si>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4.ต้นทุนรวมต่อกิโลกรัม</t>
  </si>
  <si>
    <t>รายงาน</t>
  </si>
  <si>
    <t xml:space="preserve">  2.4 เฉลี่ยต้นทุนก่อนให้ผลผลิต</t>
  </si>
  <si>
    <t>ตารางที่ 9  ต้นทุนการผลิตข้าวโพดเลี้ยงสัตว์ แยกตามลักษณะความเหมาะสมของพื้นที่</t>
  </si>
  <si>
    <t>ตารางที่ 10  ต้นทุนการผลิตลำไย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</si>
</sst>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1">
    <numFmt numFmtId="187" formatCode="_-* #,##0.00_-;\-* #,##0.00_-;_-* &quot;-&quot;??_-;_-@_-"/>
  </numFmts>
  <fonts count="1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49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187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187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187" fontId="6" fillId="0" borderId="10" xfId="1" applyFont="1" applyFill="1" applyBorder="1"/>
    <xf numFmtId="187" fontId="7" fillId="0" borderId="10" xfId="1" applyFont="1" applyFill="1" applyBorder="1"/>
    <xf numFmtId="187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187" fontId="9" fillId="0" borderId="10" xfId="1" applyFont="1" applyFill="1" applyBorder="1" applyAlignment="1">
      <alignment vertical="center"/>
    </xf>
    <xf numFmtId="187" fontId="10" fillId="0" borderId="10" xfId="1" applyFont="1" applyFill="1" applyBorder="1"/>
    <xf numFmtId="187" fontId="6" fillId="0" borderId="10" xfId="1" applyFont="1" applyFill="1" applyBorder="1" applyAlignment="1">
      <alignment vertical="center"/>
    </xf>
    <xf numFmtId="187" fontId="5" fillId="0" borderId="10" xfId="1" applyFont="1" applyFill="1" applyBorder="1" applyAlignment="1">
      <alignment horizontal="right" vertical="center"/>
    </xf>
    <xf numFmtId="187" fontId="9" fillId="0" borderId="10" xfId="1" applyFont="1" applyFill="1" applyBorder="1" applyAlignment="1">
      <alignment horizontal="right" vertical="center"/>
    </xf>
    <xf numFmtId="187" fontId="6" fillId="0" borderId="10" xfId="1" applyFont="1" applyFill="1" applyBorder="1" applyAlignment="1">
      <alignment horizontal="right" vertical="center"/>
    </xf>
    <xf numFmtId="4" fontId="5" fillId="0" borderId="11" xfId="1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3" fontId="6" fillId="0" borderId="10" xfId="2" applyNumberFormat="1" applyFont="1" applyFill="1" applyBorder="1" applyAlignment="1">
      <alignment horizont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B12" sqref="B12"/>
    </sheetView>
  </sheetViews>
  <sheetFormatPr defaultRowHeight="14.25"/>
  <cols>
    <col min="1" max="1" width="38.75" customWidth="1"/>
    <col min="2" max="7" width="10.25" customWidth="1"/>
  </cols>
  <sheetData>
    <row r="1" spans="1:7" ht="27.75">
      <c r="A1" s="1" t="s">
        <v>32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3" t="s">
        <v>1</v>
      </c>
      <c r="B3" s="36" t="s">
        <v>33</v>
      </c>
      <c r="C3" s="37"/>
      <c r="D3" s="37"/>
      <c r="E3" s="37"/>
      <c r="F3" s="37"/>
      <c r="G3" s="38"/>
    </row>
    <row r="4" spans="1:7" ht="27.75">
      <c r="A4" s="34"/>
      <c r="B4" s="39" t="s">
        <v>2</v>
      </c>
      <c r="C4" s="39"/>
      <c r="D4" s="39"/>
      <c r="E4" s="39" t="s">
        <v>3</v>
      </c>
      <c r="F4" s="39"/>
      <c r="G4" s="39"/>
    </row>
    <row r="5" spans="1:7" ht="23.25" customHeight="1">
      <c r="A5" s="35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2835.66</v>
      </c>
      <c r="C6" s="6">
        <f>+C7+C12+C20</f>
        <v>1489.95</v>
      </c>
      <c r="D6" s="6">
        <f t="shared" ref="D6:D12" si="0">+B6+C6</f>
        <v>4325.6099999999997</v>
      </c>
      <c r="E6" s="6">
        <f>+E7+E12+E20</f>
        <v>3154.02</v>
      </c>
      <c r="F6" s="6">
        <f>+F7+F12+F20</f>
        <v>1564.7099999999998</v>
      </c>
      <c r="G6" s="6">
        <f t="shared" ref="G6:G12" si="1">+E6+F6</f>
        <v>4718.7299999999996</v>
      </c>
    </row>
    <row r="7" spans="1:7" ht="24">
      <c r="A7" s="7" t="s">
        <v>8</v>
      </c>
      <c r="B7" s="8">
        <f>+B8+B9+B10+B11</f>
        <v>1488.52</v>
      </c>
      <c r="C7" s="8">
        <f>+C8+C9+C10+C11</f>
        <v>1251.27</v>
      </c>
      <c r="D7" s="8">
        <f t="shared" si="0"/>
        <v>2739.79</v>
      </c>
      <c r="E7" s="8">
        <f>+E8+E9+E10+E11</f>
        <v>1911.83</v>
      </c>
      <c r="F7" s="8">
        <f>+F8+F9+F10+F11</f>
        <v>1178.5999999999999</v>
      </c>
      <c r="G7" s="8">
        <f t="shared" si="1"/>
        <v>3090.43</v>
      </c>
    </row>
    <row r="8" spans="1:7" ht="24">
      <c r="A8" s="9" t="s">
        <v>9</v>
      </c>
      <c r="B8" s="10">
        <v>570.5</v>
      </c>
      <c r="C8" s="10">
        <v>247.3</v>
      </c>
      <c r="D8" s="10">
        <f t="shared" si="0"/>
        <v>817.8</v>
      </c>
      <c r="E8" s="10">
        <v>769.78</v>
      </c>
      <c r="F8" s="10">
        <v>87.41</v>
      </c>
      <c r="G8" s="10">
        <f t="shared" si="1"/>
        <v>857.18999999999994</v>
      </c>
    </row>
    <row r="9" spans="1:7" ht="24">
      <c r="A9" s="9" t="s">
        <v>10</v>
      </c>
      <c r="B9" s="11">
        <v>250.01</v>
      </c>
      <c r="C9" s="11">
        <v>84.15</v>
      </c>
      <c r="D9" s="10">
        <f t="shared" si="0"/>
        <v>334.15999999999997</v>
      </c>
      <c r="E9" s="11">
        <v>235.81</v>
      </c>
      <c r="F9" s="11">
        <v>115.7</v>
      </c>
      <c r="G9" s="10">
        <f t="shared" si="1"/>
        <v>351.51</v>
      </c>
    </row>
    <row r="10" spans="1:7" ht="24">
      <c r="A10" s="9" t="s">
        <v>11</v>
      </c>
      <c r="B10" s="11">
        <v>36.659999999999997</v>
      </c>
      <c r="C10" s="11">
        <v>724.3</v>
      </c>
      <c r="D10" s="10">
        <f t="shared" si="0"/>
        <v>760.95999999999992</v>
      </c>
      <c r="E10" s="11">
        <v>55</v>
      </c>
      <c r="F10" s="11">
        <v>708.81</v>
      </c>
      <c r="G10" s="10">
        <f t="shared" si="1"/>
        <v>763.81</v>
      </c>
    </row>
    <row r="11" spans="1:7" ht="24">
      <c r="A11" s="9" t="s">
        <v>12</v>
      </c>
      <c r="B11" s="11">
        <v>631.35</v>
      </c>
      <c r="C11" s="11">
        <v>195.52</v>
      </c>
      <c r="D11" s="10">
        <f t="shared" si="0"/>
        <v>826.87</v>
      </c>
      <c r="E11" s="11">
        <v>851.24</v>
      </c>
      <c r="F11" s="11">
        <v>266.68</v>
      </c>
      <c r="G11" s="10">
        <f t="shared" si="1"/>
        <v>1117.92</v>
      </c>
    </row>
    <row r="12" spans="1:7" ht="24">
      <c r="A12" s="7" t="s">
        <v>13</v>
      </c>
      <c r="B12" s="8">
        <f>+B13+B14+B15+B16+B17+B18+B19</f>
        <v>1347.1399999999999</v>
      </c>
      <c r="C12" s="8">
        <f>+C13+C14+C15+C16+C17+C18+C19</f>
        <v>92.4</v>
      </c>
      <c r="D12" s="8">
        <f t="shared" si="0"/>
        <v>1439.54</v>
      </c>
      <c r="E12" s="8">
        <f>+E13+E14+E15+E16+E17+E18+E19</f>
        <v>1242.19</v>
      </c>
      <c r="F12" s="8">
        <f>+F13+F14+F15+F16+F17+F18+F19</f>
        <v>226.54</v>
      </c>
      <c r="G12" s="8">
        <f t="shared" si="1"/>
        <v>1468.73</v>
      </c>
    </row>
    <row r="13" spans="1:7" ht="24">
      <c r="A13" s="9" t="s">
        <v>14</v>
      </c>
      <c r="B13" s="11">
        <v>283.70999999999998</v>
      </c>
      <c r="C13" s="11">
        <v>75.73</v>
      </c>
      <c r="D13" s="11">
        <f>+B13+C13</f>
        <v>359.44</v>
      </c>
      <c r="E13" s="11">
        <v>189.06</v>
      </c>
      <c r="F13" s="11">
        <v>154.47999999999999</v>
      </c>
      <c r="G13" s="11">
        <f>+E13+F13</f>
        <v>343.53999999999996</v>
      </c>
    </row>
    <row r="14" spans="1:7" ht="24">
      <c r="A14" s="9" t="s">
        <v>15</v>
      </c>
      <c r="B14" s="11">
        <v>602.80999999999995</v>
      </c>
      <c r="C14" s="11">
        <v>16.670000000000002</v>
      </c>
      <c r="D14" s="11">
        <f t="shared" ref="D14:D25" si="2">+B14+C14</f>
        <v>619.4799999999999</v>
      </c>
      <c r="E14" s="11">
        <v>548.51</v>
      </c>
      <c r="F14" s="11">
        <v>72.06</v>
      </c>
      <c r="G14" s="11">
        <f t="shared" ref="G14:G25" si="3">+E14+F14</f>
        <v>620.56999999999994</v>
      </c>
    </row>
    <row r="15" spans="1:7" ht="24">
      <c r="A15" s="9" t="s">
        <v>16</v>
      </c>
      <c r="B15" s="11">
        <v>165.02</v>
      </c>
      <c r="C15" s="11">
        <v>0</v>
      </c>
      <c r="D15" s="11">
        <f t="shared" si="2"/>
        <v>165.02</v>
      </c>
      <c r="E15" s="11">
        <v>172.53</v>
      </c>
      <c r="F15" s="11">
        <v>0</v>
      </c>
      <c r="G15" s="11">
        <f t="shared" si="3"/>
        <v>172.53</v>
      </c>
    </row>
    <row r="16" spans="1:7" ht="24">
      <c r="A16" s="9" t="s">
        <v>34</v>
      </c>
      <c r="B16" s="11">
        <v>42.35</v>
      </c>
      <c r="C16" s="11">
        <v>0</v>
      </c>
      <c r="D16" s="11"/>
      <c r="E16" s="11">
        <v>10.72</v>
      </c>
      <c r="F16" s="11">
        <v>0</v>
      </c>
      <c r="G16" s="11">
        <f t="shared" si="3"/>
        <v>10.72</v>
      </c>
    </row>
    <row r="17" spans="1:7" ht="24">
      <c r="A17" s="9" t="s">
        <v>17</v>
      </c>
      <c r="B17" s="12">
        <v>40.42</v>
      </c>
      <c r="C17" s="12">
        <v>0</v>
      </c>
      <c r="D17" s="11">
        <f t="shared" si="2"/>
        <v>40.42</v>
      </c>
      <c r="E17" s="12">
        <v>31.19</v>
      </c>
      <c r="F17" s="12">
        <v>0</v>
      </c>
      <c r="G17" s="11">
        <f t="shared" si="3"/>
        <v>31.19</v>
      </c>
    </row>
    <row r="18" spans="1:7" ht="24">
      <c r="A18" s="13" t="s">
        <v>18</v>
      </c>
      <c r="B18" s="12">
        <v>205.37</v>
      </c>
      <c r="C18" s="12">
        <v>0</v>
      </c>
      <c r="D18" s="11">
        <f t="shared" si="2"/>
        <v>205.37</v>
      </c>
      <c r="E18" s="12">
        <v>290.18</v>
      </c>
      <c r="F18" s="12">
        <v>0</v>
      </c>
      <c r="G18" s="11">
        <f t="shared" si="3"/>
        <v>290.18</v>
      </c>
    </row>
    <row r="19" spans="1:7" ht="24">
      <c r="A19" s="9" t="s">
        <v>19</v>
      </c>
      <c r="B19" s="12">
        <v>7.46</v>
      </c>
      <c r="C19" s="12">
        <v>0</v>
      </c>
      <c r="D19" s="11">
        <f t="shared" si="2"/>
        <v>7.46</v>
      </c>
      <c r="E19" s="12">
        <v>0</v>
      </c>
      <c r="F19" s="12">
        <v>0</v>
      </c>
      <c r="G19" s="11">
        <f t="shared" si="3"/>
        <v>0</v>
      </c>
    </row>
    <row r="20" spans="1:7" ht="24">
      <c r="A20" s="7" t="s">
        <v>20</v>
      </c>
      <c r="B20" s="25">
        <v>0</v>
      </c>
      <c r="C20" s="14">
        <f>ROUND((B7+C7+B12+C12)*0.07*6/12,2)</f>
        <v>146.28</v>
      </c>
      <c r="D20" s="14">
        <f t="shared" si="2"/>
        <v>146.28</v>
      </c>
      <c r="E20" s="25">
        <v>0</v>
      </c>
      <c r="F20" s="14">
        <f>ROUND((E7+F7+E12+F12)*0.07*6/12,2)</f>
        <v>159.57</v>
      </c>
      <c r="G20" s="14">
        <f t="shared" si="3"/>
        <v>159.57</v>
      </c>
    </row>
    <row r="21" spans="1:7" ht="24">
      <c r="A21" s="7" t="s">
        <v>21</v>
      </c>
      <c r="B21" s="25">
        <f>+B22+B23+B24</f>
        <v>0</v>
      </c>
      <c r="C21" s="25">
        <f>+C22+C23+C24</f>
        <v>1032.24</v>
      </c>
      <c r="D21" s="14">
        <f t="shared" si="2"/>
        <v>1032.24</v>
      </c>
      <c r="E21" s="25">
        <f>+E22+E23+E24</f>
        <v>0</v>
      </c>
      <c r="F21" s="25">
        <f>+F22+F23+F24</f>
        <v>1045.22</v>
      </c>
      <c r="G21" s="14">
        <f t="shared" si="3"/>
        <v>1045.22</v>
      </c>
    </row>
    <row r="22" spans="1:7" ht="24">
      <c r="A22" s="9" t="s">
        <v>22</v>
      </c>
      <c r="B22" s="12">
        <v>0</v>
      </c>
      <c r="C22" s="12">
        <v>926.39</v>
      </c>
      <c r="D22" s="12">
        <f t="shared" si="2"/>
        <v>926.39</v>
      </c>
      <c r="E22" s="12">
        <v>0</v>
      </c>
      <c r="F22" s="12">
        <v>965.95</v>
      </c>
      <c r="G22" s="12">
        <f t="shared" si="3"/>
        <v>965.95</v>
      </c>
    </row>
    <row r="23" spans="1:7" ht="24">
      <c r="A23" s="9" t="s">
        <v>23</v>
      </c>
      <c r="B23" s="12">
        <v>0</v>
      </c>
      <c r="C23" s="12">
        <v>75.08</v>
      </c>
      <c r="D23" s="12">
        <f t="shared" si="2"/>
        <v>75.08</v>
      </c>
      <c r="E23" s="12">
        <v>0</v>
      </c>
      <c r="F23" s="12">
        <v>67.540000000000006</v>
      </c>
      <c r="G23" s="12">
        <f t="shared" si="3"/>
        <v>67.540000000000006</v>
      </c>
    </row>
    <row r="24" spans="1:7" ht="24">
      <c r="A24" s="15" t="s">
        <v>24</v>
      </c>
      <c r="B24" s="12">
        <v>0</v>
      </c>
      <c r="C24" s="12">
        <v>30.77</v>
      </c>
      <c r="D24" s="12">
        <f t="shared" si="2"/>
        <v>30.77</v>
      </c>
      <c r="E24" s="12">
        <v>0</v>
      </c>
      <c r="F24" s="12">
        <v>11.73</v>
      </c>
      <c r="G24" s="12">
        <f t="shared" si="3"/>
        <v>11.73</v>
      </c>
    </row>
    <row r="25" spans="1:7" ht="24">
      <c r="A25" s="7" t="s">
        <v>25</v>
      </c>
      <c r="B25" s="14">
        <f>+B6+B21</f>
        <v>2835.66</v>
      </c>
      <c r="C25" s="14">
        <f>+C6+C21</f>
        <v>2522.19</v>
      </c>
      <c r="D25" s="14">
        <f t="shared" si="2"/>
        <v>5357.85</v>
      </c>
      <c r="E25" s="14">
        <f>+E6+E21</f>
        <v>3154.02</v>
      </c>
      <c r="F25" s="14">
        <f>+F6+F21</f>
        <v>2609.9299999999998</v>
      </c>
      <c r="G25" s="14">
        <f t="shared" si="3"/>
        <v>5763.95</v>
      </c>
    </row>
    <row r="26" spans="1:7" ht="24">
      <c r="A26" s="16" t="s">
        <v>26</v>
      </c>
      <c r="B26" s="17">
        <f>ROUND(B25/B27,2)</f>
        <v>4.5999999999999996</v>
      </c>
      <c r="C26" s="17">
        <f>ROUND(C25/B27,2)</f>
        <v>4.09</v>
      </c>
      <c r="D26" s="17">
        <f>ROUND(D25/B27,2)</f>
        <v>8.69</v>
      </c>
      <c r="E26" s="17">
        <f>ROUND(E25/E27,2)</f>
        <v>5.59</v>
      </c>
      <c r="F26" s="17">
        <f>ROUND(F25/E27,2)</f>
        <v>4.63</v>
      </c>
      <c r="G26" s="17">
        <f>ROUND(G25/E27,2)</f>
        <v>10.220000000000001</v>
      </c>
    </row>
    <row r="27" spans="1:7" s="19" customFormat="1" ht="24">
      <c r="A27" s="18" t="s">
        <v>27</v>
      </c>
      <c r="B27" s="32">
        <v>616.65</v>
      </c>
      <c r="C27" s="32"/>
      <c r="D27" s="32"/>
      <c r="E27" s="32">
        <v>563.9</v>
      </c>
      <c r="F27" s="32" t="s">
        <v>28</v>
      </c>
      <c r="G27" s="32">
        <v>9.93</v>
      </c>
    </row>
    <row r="28" spans="1:7" s="19" customFormat="1" ht="24">
      <c r="A28" s="18" t="s">
        <v>35</v>
      </c>
      <c r="B28" s="32">
        <v>9.49</v>
      </c>
      <c r="C28" s="32"/>
      <c r="D28" s="32"/>
      <c r="E28" s="32">
        <v>9.49</v>
      </c>
      <c r="F28" s="32">
        <v>0</v>
      </c>
      <c r="G28" s="32">
        <v>464.07</v>
      </c>
    </row>
    <row r="29" spans="1:7" s="19" customFormat="1" ht="24">
      <c r="A29" s="18" t="s">
        <v>29</v>
      </c>
      <c r="B29" s="32">
        <f>ROUND(B27*B28,2)</f>
        <v>5852.01</v>
      </c>
      <c r="C29" s="32"/>
      <c r="D29" s="32"/>
      <c r="E29" s="32">
        <f>ROUND(E28*E27,2)</f>
        <v>5351.41</v>
      </c>
      <c r="F29" s="32">
        <v>0</v>
      </c>
      <c r="G29" s="32">
        <v>-219.39</v>
      </c>
    </row>
    <row r="30" spans="1:7" ht="24">
      <c r="A30" s="16" t="s">
        <v>30</v>
      </c>
      <c r="B30" s="20">
        <f>B29-B25</f>
        <v>3016.3500000000004</v>
      </c>
      <c r="C30" s="21" t="s">
        <v>28</v>
      </c>
      <c r="D30" s="20">
        <f>B29-D25</f>
        <v>494.15999999999985</v>
      </c>
      <c r="E30" s="20">
        <f>E29-E25</f>
        <v>2197.39</v>
      </c>
      <c r="F30" s="21" t="s">
        <v>28</v>
      </c>
      <c r="G30" s="20">
        <f>E29-G25</f>
        <v>-412.53999999999996</v>
      </c>
    </row>
    <row r="31" spans="1:7" ht="24">
      <c r="A31" s="22" t="s">
        <v>31</v>
      </c>
      <c r="B31" s="23">
        <f>B28-B26</f>
        <v>4.8900000000000006</v>
      </c>
      <c r="C31" s="24" t="s">
        <v>28</v>
      </c>
      <c r="D31" s="23">
        <f>B28-D26</f>
        <v>0.80000000000000071</v>
      </c>
      <c r="E31" s="23">
        <f>E28-E26</f>
        <v>3.9000000000000004</v>
      </c>
      <c r="F31" s="24" t="s">
        <v>28</v>
      </c>
      <c r="G31" s="23">
        <f>E28-G26</f>
        <v>-0.73000000000000043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2" top="0.75" bottom="0.75" header="0.3" footer="0.3"/>
  <pageSetup paperSize="9" scale="90" orientation="portrait" r:id="rId1"/>
  <ignoredErrors>
    <ignoredError sqref="D12 D21 D25 D6: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11" sqref="A11"/>
    </sheetView>
  </sheetViews>
  <sheetFormatPr defaultRowHeight="14.25"/>
  <cols>
    <col min="1" max="1" width="38.75" customWidth="1"/>
    <col min="2" max="7" width="10.25" customWidth="1"/>
  </cols>
  <sheetData>
    <row r="1" spans="1:7" ht="27.75">
      <c r="A1" s="1" t="s">
        <v>45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3" t="s">
        <v>1</v>
      </c>
      <c r="B3" s="36" t="s">
        <v>33</v>
      </c>
      <c r="C3" s="37"/>
      <c r="D3" s="37"/>
      <c r="E3" s="37"/>
      <c r="F3" s="37"/>
      <c r="G3" s="38"/>
    </row>
    <row r="4" spans="1:7" ht="27.75">
      <c r="A4" s="34"/>
      <c r="B4" s="39" t="s">
        <v>2</v>
      </c>
      <c r="C4" s="39"/>
      <c r="D4" s="39"/>
      <c r="E4" s="39" t="s">
        <v>3</v>
      </c>
      <c r="F4" s="39"/>
      <c r="G4" s="39"/>
    </row>
    <row r="5" spans="1:7" ht="23.25" customHeight="1">
      <c r="A5" s="35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2703.37</v>
      </c>
      <c r="C6" s="6">
        <f>+C7+C12+C20</f>
        <v>969.27</v>
      </c>
      <c r="D6" s="6">
        <f>+B6+C6</f>
        <v>3672.64</v>
      </c>
      <c r="E6" s="6">
        <f>+E7+E12+E20</f>
        <v>2709.6600000000003</v>
      </c>
      <c r="F6" s="6">
        <f>+F7+F12+F20</f>
        <v>1140.8499999999999</v>
      </c>
      <c r="G6" s="6">
        <f t="shared" ref="G6:G25" si="0">+E6+F6</f>
        <v>3850.51</v>
      </c>
    </row>
    <row r="7" spans="1:7" ht="24">
      <c r="A7" s="7" t="s">
        <v>36</v>
      </c>
      <c r="B7" s="8">
        <f>+B8+B9+B10+B11</f>
        <v>887.25</v>
      </c>
      <c r="C7" s="8">
        <f>+C8+C9+C10+C11</f>
        <v>873.47</v>
      </c>
      <c r="D7" s="8">
        <f t="shared" ref="D7:D25" si="1">+B7+C7</f>
        <v>1760.72</v>
      </c>
      <c r="E7" s="8">
        <f>+E8+E9+E10+E11</f>
        <v>875.8900000000001</v>
      </c>
      <c r="F7" s="8">
        <f>+F8+F9+F10+F11</f>
        <v>1028.75</v>
      </c>
      <c r="G7" s="8">
        <f t="shared" si="0"/>
        <v>1904.64</v>
      </c>
    </row>
    <row r="8" spans="1:7" ht="24">
      <c r="A8" s="9" t="s">
        <v>9</v>
      </c>
      <c r="B8" s="10">
        <v>246.27</v>
      </c>
      <c r="C8" s="10">
        <v>0</v>
      </c>
      <c r="D8" s="10">
        <f t="shared" si="1"/>
        <v>246.27</v>
      </c>
      <c r="E8" s="10">
        <v>254.96</v>
      </c>
      <c r="F8" s="10">
        <v>25.41</v>
      </c>
      <c r="G8" s="10">
        <f t="shared" si="0"/>
        <v>280.37</v>
      </c>
    </row>
    <row r="9" spans="1:7" ht="24">
      <c r="A9" s="9" t="s">
        <v>10</v>
      </c>
      <c r="B9" s="11">
        <v>226.27</v>
      </c>
      <c r="C9" s="11">
        <v>55.27</v>
      </c>
      <c r="D9" s="10">
        <f t="shared" si="1"/>
        <v>281.54000000000002</v>
      </c>
      <c r="E9" s="11">
        <v>225.37</v>
      </c>
      <c r="F9" s="11">
        <v>45.64</v>
      </c>
      <c r="G9" s="10">
        <f t="shared" si="0"/>
        <v>271.01</v>
      </c>
    </row>
    <row r="10" spans="1:7" ht="24">
      <c r="A10" s="9" t="s">
        <v>11</v>
      </c>
      <c r="B10" s="11">
        <v>108.97</v>
      </c>
      <c r="C10" s="11">
        <v>343.84</v>
      </c>
      <c r="D10" s="10">
        <f t="shared" si="1"/>
        <v>452.80999999999995</v>
      </c>
      <c r="E10" s="11">
        <v>70.010000000000005</v>
      </c>
      <c r="F10" s="11">
        <v>449.07</v>
      </c>
      <c r="G10" s="10">
        <f t="shared" si="0"/>
        <v>519.08000000000004</v>
      </c>
    </row>
    <row r="11" spans="1:7" ht="24">
      <c r="A11" s="9" t="s">
        <v>12</v>
      </c>
      <c r="B11" s="11">
        <v>305.74</v>
      </c>
      <c r="C11" s="11">
        <v>474.36</v>
      </c>
      <c r="D11" s="10">
        <f t="shared" si="1"/>
        <v>780.1</v>
      </c>
      <c r="E11" s="11">
        <v>325.55</v>
      </c>
      <c r="F11" s="11">
        <v>508.63</v>
      </c>
      <c r="G11" s="10">
        <f t="shared" si="0"/>
        <v>834.18000000000006</v>
      </c>
    </row>
    <row r="12" spans="1:7" ht="24">
      <c r="A12" s="7" t="s">
        <v>37</v>
      </c>
      <c r="B12" s="8">
        <f>+B13+B14+B15+B16+B17+B18+B19</f>
        <v>1816.1200000000001</v>
      </c>
      <c r="C12" s="8">
        <f>+C13+C14+C15+C16+C17+C18+C19</f>
        <v>12.06</v>
      </c>
      <c r="D12" s="8">
        <f t="shared" si="1"/>
        <v>1828.18</v>
      </c>
      <c r="E12" s="8">
        <f>+E13+E14+E15+E16+E17+E18+E19</f>
        <v>1833.7700000000002</v>
      </c>
      <c r="F12" s="8">
        <f>+F13+F14+F15+F16+F17+F18+F19</f>
        <v>24.3</v>
      </c>
      <c r="G12" s="8">
        <f t="shared" si="0"/>
        <v>1858.0700000000002</v>
      </c>
    </row>
    <row r="13" spans="1:7" ht="24">
      <c r="A13" s="9" t="s">
        <v>14</v>
      </c>
      <c r="B13" s="11">
        <v>501.33</v>
      </c>
      <c r="C13" s="11">
        <v>0</v>
      </c>
      <c r="D13" s="11">
        <f t="shared" si="1"/>
        <v>501.33</v>
      </c>
      <c r="E13" s="11">
        <v>474.84</v>
      </c>
      <c r="F13" s="11">
        <v>0</v>
      </c>
      <c r="G13" s="11">
        <f t="shared" si="0"/>
        <v>474.84</v>
      </c>
    </row>
    <row r="14" spans="1:7" ht="24">
      <c r="A14" s="9" t="s">
        <v>15</v>
      </c>
      <c r="B14" s="11">
        <v>809.25</v>
      </c>
      <c r="C14" s="11">
        <v>0</v>
      </c>
      <c r="D14" s="11">
        <f t="shared" si="1"/>
        <v>809.25</v>
      </c>
      <c r="E14" s="11">
        <v>866.64</v>
      </c>
      <c r="F14" s="11">
        <v>0</v>
      </c>
      <c r="G14" s="11">
        <f t="shared" si="0"/>
        <v>866.64</v>
      </c>
    </row>
    <row r="15" spans="1:7" ht="24">
      <c r="A15" s="9" t="s">
        <v>16</v>
      </c>
      <c r="B15" s="11">
        <v>243.11</v>
      </c>
      <c r="C15" s="11">
        <v>0</v>
      </c>
      <c r="D15" s="11">
        <f t="shared" si="1"/>
        <v>243.11</v>
      </c>
      <c r="E15" s="11">
        <v>242.28</v>
      </c>
      <c r="F15" s="11">
        <v>0</v>
      </c>
      <c r="G15" s="11">
        <f t="shared" si="0"/>
        <v>242.28</v>
      </c>
    </row>
    <row r="16" spans="1:7" ht="24">
      <c r="A16" s="9" t="s">
        <v>34</v>
      </c>
      <c r="B16" s="12">
        <v>0.39</v>
      </c>
      <c r="C16" s="12">
        <v>0.73</v>
      </c>
      <c r="D16" s="11">
        <f t="shared" si="1"/>
        <v>1.1200000000000001</v>
      </c>
      <c r="E16" s="12">
        <v>2.14</v>
      </c>
      <c r="F16" s="12">
        <v>0</v>
      </c>
      <c r="G16" s="11">
        <f t="shared" si="0"/>
        <v>2.14</v>
      </c>
    </row>
    <row r="17" spans="1:7" ht="24">
      <c r="A17" s="13" t="s">
        <v>17</v>
      </c>
      <c r="B17" s="12">
        <v>15.79</v>
      </c>
      <c r="C17" s="12">
        <v>0</v>
      </c>
      <c r="D17" s="11">
        <f t="shared" si="1"/>
        <v>15.79</v>
      </c>
      <c r="E17" s="12">
        <v>24.48</v>
      </c>
      <c r="F17" s="12">
        <v>0</v>
      </c>
      <c r="G17" s="11">
        <f t="shared" si="0"/>
        <v>24.48</v>
      </c>
    </row>
    <row r="18" spans="1:7" ht="24">
      <c r="A18" s="9" t="s">
        <v>18</v>
      </c>
      <c r="B18" s="12">
        <v>239.6</v>
      </c>
      <c r="C18" s="12">
        <v>10.44</v>
      </c>
      <c r="D18" s="11">
        <f t="shared" si="1"/>
        <v>250.04</v>
      </c>
      <c r="E18" s="12">
        <v>218.99</v>
      </c>
      <c r="F18" s="12">
        <v>22.87</v>
      </c>
      <c r="G18" s="11">
        <f t="shared" si="0"/>
        <v>241.86</v>
      </c>
    </row>
    <row r="19" spans="1:7" ht="24">
      <c r="A19" s="9" t="s">
        <v>19</v>
      </c>
      <c r="B19" s="12">
        <v>6.65</v>
      </c>
      <c r="C19" s="12">
        <v>0.89</v>
      </c>
      <c r="D19" s="11">
        <f t="shared" si="1"/>
        <v>7.54</v>
      </c>
      <c r="E19" s="12">
        <v>4.4000000000000004</v>
      </c>
      <c r="F19" s="12">
        <v>1.43</v>
      </c>
      <c r="G19" s="11">
        <f t="shared" si="0"/>
        <v>5.83</v>
      </c>
    </row>
    <row r="20" spans="1:7" ht="24">
      <c r="A20" s="7" t="s">
        <v>38</v>
      </c>
      <c r="B20" s="25">
        <v>0</v>
      </c>
      <c r="C20" s="14">
        <f>ROUND((B7+C7+B12+C12)*0.07*4/12,2)</f>
        <v>83.74</v>
      </c>
      <c r="D20" s="14">
        <f t="shared" si="1"/>
        <v>83.74</v>
      </c>
      <c r="E20" s="25">
        <v>0</v>
      </c>
      <c r="F20" s="14">
        <f>ROUND((E7+F7+E12+F12)*0.07*4/12,2)</f>
        <v>87.8</v>
      </c>
      <c r="G20" s="14">
        <f t="shared" si="0"/>
        <v>87.8</v>
      </c>
    </row>
    <row r="21" spans="1:7" ht="24">
      <c r="A21" s="7" t="s">
        <v>21</v>
      </c>
      <c r="B21" s="25">
        <v>0</v>
      </c>
      <c r="C21" s="14">
        <f>+C22+C23+C24</f>
        <v>803.64</v>
      </c>
      <c r="D21" s="14">
        <f t="shared" si="1"/>
        <v>803.64</v>
      </c>
      <c r="E21" s="25">
        <v>0</v>
      </c>
      <c r="F21" s="14">
        <f>+F22+F23+F24</f>
        <v>776.77</v>
      </c>
      <c r="G21" s="14">
        <f t="shared" si="0"/>
        <v>776.77</v>
      </c>
    </row>
    <row r="22" spans="1:7" ht="24">
      <c r="A22" s="9" t="s">
        <v>39</v>
      </c>
      <c r="B22" s="12">
        <v>0</v>
      </c>
      <c r="C22" s="12">
        <v>716.13</v>
      </c>
      <c r="D22" s="12">
        <f t="shared" si="1"/>
        <v>716.13</v>
      </c>
      <c r="E22" s="12">
        <v>0</v>
      </c>
      <c r="F22" s="12">
        <v>710.36</v>
      </c>
      <c r="G22" s="12">
        <f t="shared" si="0"/>
        <v>710.36</v>
      </c>
    </row>
    <row r="23" spans="1:7" ht="24">
      <c r="A23" s="15" t="s">
        <v>40</v>
      </c>
      <c r="B23" s="12">
        <v>0</v>
      </c>
      <c r="C23" s="12">
        <v>78.180000000000007</v>
      </c>
      <c r="D23" s="12">
        <f t="shared" si="1"/>
        <v>78.180000000000007</v>
      </c>
      <c r="E23" s="12">
        <v>0</v>
      </c>
      <c r="F23" s="12">
        <v>57.75</v>
      </c>
      <c r="G23" s="12">
        <f t="shared" si="0"/>
        <v>57.75</v>
      </c>
    </row>
    <row r="24" spans="1:7" ht="24">
      <c r="A24" s="15" t="s">
        <v>41</v>
      </c>
      <c r="B24" s="12">
        <v>0</v>
      </c>
      <c r="C24" s="12">
        <v>9.33</v>
      </c>
      <c r="D24" s="12">
        <f t="shared" si="1"/>
        <v>9.33</v>
      </c>
      <c r="E24" s="12">
        <v>0</v>
      </c>
      <c r="F24" s="12">
        <v>8.66</v>
      </c>
      <c r="G24" s="12">
        <f t="shared" si="0"/>
        <v>8.66</v>
      </c>
    </row>
    <row r="25" spans="1:7" ht="24">
      <c r="A25" s="7" t="s">
        <v>25</v>
      </c>
      <c r="B25" s="14">
        <f>+B6+B21</f>
        <v>2703.37</v>
      </c>
      <c r="C25" s="14">
        <f>+C6+C21</f>
        <v>1772.9099999999999</v>
      </c>
      <c r="D25" s="14">
        <f t="shared" si="1"/>
        <v>4476.28</v>
      </c>
      <c r="E25" s="14">
        <f>+E6+E21</f>
        <v>2709.6600000000003</v>
      </c>
      <c r="F25" s="14">
        <f>+F6+F21</f>
        <v>1917.62</v>
      </c>
      <c r="G25" s="14">
        <f t="shared" si="0"/>
        <v>4627.2800000000007</v>
      </c>
    </row>
    <row r="26" spans="1:7" ht="24">
      <c r="A26" s="16" t="s">
        <v>42</v>
      </c>
      <c r="B26" s="17">
        <f>ROUND(B25/B27,2)</f>
        <v>3.61</v>
      </c>
      <c r="C26" s="17">
        <f>ROUND(C25/B27,2)</f>
        <v>2.37</v>
      </c>
      <c r="D26" s="17">
        <f>ROUND(D25/B27,2)</f>
        <v>5.98</v>
      </c>
      <c r="E26" s="17">
        <f>ROUND(E25/E27,2)</f>
        <v>4.1900000000000004</v>
      </c>
      <c r="F26" s="17">
        <f>ROUND(F25/E27,2)</f>
        <v>2.97</v>
      </c>
      <c r="G26" s="17">
        <f>ROUND(G25/E27,2)</f>
        <v>7.16</v>
      </c>
    </row>
    <row r="27" spans="1:7" s="19" customFormat="1" ht="24">
      <c r="A27" s="18" t="s">
        <v>27</v>
      </c>
      <c r="B27" s="32">
        <v>748.01</v>
      </c>
      <c r="C27" s="32"/>
      <c r="D27" s="32"/>
      <c r="E27" s="32">
        <v>646.02</v>
      </c>
      <c r="F27" s="32"/>
      <c r="G27" s="32"/>
    </row>
    <row r="28" spans="1:7" s="19" customFormat="1" ht="24">
      <c r="A28" s="18" t="s">
        <v>35</v>
      </c>
      <c r="B28" s="32">
        <v>6.81</v>
      </c>
      <c r="C28" s="32"/>
      <c r="D28" s="32"/>
      <c r="E28" s="32">
        <v>6.81</v>
      </c>
      <c r="F28" s="32"/>
      <c r="G28" s="32"/>
    </row>
    <row r="29" spans="1:7" s="19" customFormat="1" ht="24">
      <c r="A29" s="18" t="s">
        <v>29</v>
      </c>
      <c r="B29" s="40">
        <f>B28*B27</f>
        <v>5093.9480999999996</v>
      </c>
      <c r="C29" s="40"/>
      <c r="D29" s="40"/>
      <c r="E29" s="40">
        <f>E28*E27</f>
        <v>4399.3961999999992</v>
      </c>
      <c r="F29" s="40"/>
      <c r="G29" s="40"/>
    </row>
    <row r="30" spans="1:7" ht="24">
      <c r="A30" s="16" t="s">
        <v>30</v>
      </c>
      <c r="B30" s="20">
        <f>B29-B25</f>
        <v>2390.5780999999997</v>
      </c>
      <c r="C30" s="21" t="s">
        <v>28</v>
      </c>
      <c r="D30" s="20">
        <f>B29-D25</f>
        <v>617.66809999999987</v>
      </c>
      <c r="E30" s="20">
        <f>E29-E25</f>
        <v>1689.7361999999989</v>
      </c>
      <c r="F30" s="21" t="s">
        <v>28</v>
      </c>
      <c r="G30" s="20">
        <f>E29-G25</f>
        <v>-227.88380000000143</v>
      </c>
    </row>
    <row r="31" spans="1:7" ht="24">
      <c r="A31" s="22" t="s">
        <v>31</v>
      </c>
      <c r="B31" s="23">
        <f>B28-B26</f>
        <v>3.1999999999999997</v>
      </c>
      <c r="C31" s="24" t="s">
        <v>28</v>
      </c>
      <c r="D31" s="23">
        <f>B28-D26</f>
        <v>0.82999999999999918</v>
      </c>
      <c r="E31" s="23">
        <f>E28-E26</f>
        <v>2.6199999999999992</v>
      </c>
      <c r="F31" s="24" t="s">
        <v>28</v>
      </c>
      <c r="G31" s="23">
        <f>E28-G26</f>
        <v>-0.35000000000000053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5" right="0.32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9" sqref="A9"/>
    </sheetView>
  </sheetViews>
  <sheetFormatPr defaultRowHeight="14.25"/>
  <cols>
    <col min="1" max="1" width="38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3" t="s">
        <v>43</v>
      </c>
      <c r="B3" s="36" t="s">
        <v>33</v>
      </c>
      <c r="C3" s="37"/>
      <c r="D3" s="37"/>
      <c r="E3" s="47"/>
      <c r="F3" s="47"/>
      <c r="G3" s="48"/>
    </row>
    <row r="4" spans="1:7" ht="27.75">
      <c r="A4" s="34"/>
      <c r="B4" s="39" t="s">
        <v>2</v>
      </c>
      <c r="C4" s="39"/>
      <c r="D4" s="39"/>
      <c r="E4" s="39" t="s">
        <v>3</v>
      </c>
      <c r="F4" s="39"/>
      <c r="G4" s="39"/>
    </row>
    <row r="5" spans="1:7" ht="23.25" customHeight="1">
      <c r="A5" s="35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SUM(B7,B10,B17)</f>
        <v>4192.54</v>
      </c>
      <c r="C6" s="6">
        <f t="shared" ref="C6:F6" si="0">SUM(C7,C10,C17)</f>
        <v>1387.1100000000001</v>
      </c>
      <c r="D6" s="6">
        <f>+B6+C6</f>
        <v>5579.65</v>
      </c>
      <c r="E6" s="6">
        <f t="shared" si="0"/>
        <v>4252.95</v>
      </c>
      <c r="F6" s="6">
        <f t="shared" si="0"/>
        <v>1812.0499999999997</v>
      </c>
      <c r="G6" s="6">
        <f t="shared" ref="G6:G23" si="1">+E6+F6</f>
        <v>6065</v>
      </c>
    </row>
    <row r="7" spans="1:7" ht="24">
      <c r="A7" s="7" t="s">
        <v>36</v>
      </c>
      <c r="B7" s="8">
        <f>SUM(B8:B9)</f>
        <v>2503.31</v>
      </c>
      <c r="C7" s="8">
        <f t="shared" ref="C7:F7" si="2">SUM(C8:C9)</f>
        <v>880.69</v>
      </c>
      <c r="D7" s="8">
        <f t="shared" ref="D7:D23" si="3">+B7+C7</f>
        <v>3384</v>
      </c>
      <c r="E7" s="8">
        <f t="shared" si="2"/>
        <v>2201.7799999999997</v>
      </c>
      <c r="F7" s="8">
        <f t="shared" si="2"/>
        <v>1383.4299999999998</v>
      </c>
      <c r="G7" s="8">
        <f t="shared" si="1"/>
        <v>3585.2099999999996</v>
      </c>
    </row>
    <row r="8" spans="1:7" ht="24">
      <c r="A8" s="9" t="s">
        <v>11</v>
      </c>
      <c r="B8" s="10">
        <v>984.53</v>
      </c>
      <c r="C8" s="10">
        <v>767.82</v>
      </c>
      <c r="D8" s="10">
        <f t="shared" si="3"/>
        <v>1752.35</v>
      </c>
      <c r="E8" s="10">
        <v>1099.18</v>
      </c>
      <c r="F8" s="10">
        <v>1155.5899999999999</v>
      </c>
      <c r="G8" s="10">
        <f t="shared" si="1"/>
        <v>2254.77</v>
      </c>
    </row>
    <row r="9" spans="1:7" ht="24">
      <c r="A9" s="9" t="s">
        <v>12</v>
      </c>
      <c r="B9" s="10">
        <v>1518.78</v>
      </c>
      <c r="C9" s="10">
        <v>112.87</v>
      </c>
      <c r="D9" s="10">
        <f t="shared" si="3"/>
        <v>1631.65</v>
      </c>
      <c r="E9" s="10">
        <v>1102.5999999999999</v>
      </c>
      <c r="F9" s="10">
        <v>227.84</v>
      </c>
      <c r="G9" s="10">
        <f t="shared" si="1"/>
        <v>1330.4399999999998</v>
      </c>
    </row>
    <row r="10" spans="1:7" ht="24">
      <c r="A10" s="7" t="s">
        <v>37</v>
      </c>
      <c r="B10" s="8">
        <f>SUM(B11:B16)</f>
        <v>1689.2299999999998</v>
      </c>
      <c r="C10" s="8">
        <f t="shared" ref="C10:F10" si="4">SUM(C11:C16)</f>
        <v>141.4</v>
      </c>
      <c r="D10" s="8">
        <f t="shared" si="3"/>
        <v>1830.6299999999999</v>
      </c>
      <c r="E10" s="8">
        <f t="shared" si="4"/>
        <v>2051.17</v>
      </c>
      <c r="F10" s="8">
        <f t="shared" si="4"/>
        <v>31.84</v>
      </c>
      <c r="G10" s="8">
        <f t="shared" si="1"/>
        <v>2083.0100000000002</v>
      </c>
    </row>
    <row r="11" spans="1:7" ht="24">
      <c r="A11" s="9" t="s">
        <v>15</v>
      </c>
      <c r="B11" s="10">
        <v>877.77</v>
      </c>
      <c r="C11" s="10">
        <v>0</v>
      </c>
      <c r="D11" s="11">
        <f t="shared" si="3"/>
        <v>877.77</v>
      </c>
      <c r="E11" s="10">
        <v>929.46</v>
      </c>
      <c r="F11" s="10">
        <v>5.97</v>
      </c>
      <c r="G11" s="11">
        <f t="shared" si="1"/>
        <v>935.43000000000006</v>
      </c>
    </row>
    <row r="12" spans="1:7" ht="24">
      <c r="A12" s="9" t="s">
        <v>16</v>
      </c>
      <c r="B12" s="10">
        <v>383.64</v>
      </c>
      <c r="C12" s="26">
        <v>0</v>
      </c>
      <c r="D12" s="11">
        <f t="shared" si="3"/>
        <v>383.64</v>
      </c>
      <c r="E12" s="10">
        <v>412.02</v>
      </c>
      <c r="F12" s="26">
        <v>0</v>
      </c>
      <c r="G12" s="11">
        <f t="shared" si="1"/>
        <v>412.02</v>
      </c>
    </row>
    <row r="13" spans="1:7" ht="24">
      <c r="A13" s="9" t="s">
        <v>34</v>
      </c>
      <c r="B13" s="27">
        <v>294.22000000000003</v>
      </c>
      <c r="C13" s="27">
        <v>0</v>
      </c>
      <c r="D13" s="12">
        <f t="shared" si="3"/>
        <v>294.22000000000003</v>
      </c>
      <c r="E13" s="27">
        <v>394.06</v>
      </c>
      <c r="F13" s="27">
        <v>0</v>
      </c>
      <c r="G13" s="12">
        <f t="shared" si="1"/>
        <v>394.06</v>
      </c>
    </row>
    <row r="14" spans="1:7" ht="24">
      <c r="A14" s="13" t="s">
        <v>17</v>
      </c>
      <c r="B14" s="27">
        <v>88.05</v>
      </c>
      <c r="C14" s="27">
        <v>0</v>
      </c>
      <c r="D14" s="12">
        <f t="shared" si="3"/>
        <v>88.05</v>
      </c>
      <c r="E14" s="27">
        <v>107.61</v>
      </c>
      <c r="F14" s="27">
        <v>0</v>
      </c>
      <c r="G14" s="12">
        <f t="shared" si="1"/>
        <v>107.61</v>
      </c>
    </row>
    <row r="15" spans="1:7" ht="24">
      <c r="A15" s="9" t="s">
        <v>18</v>
      </c>
      <c r="B15" s="27">
        <v>41.82</v>
      </c>
      <c r="C15" s="27">
        <v>141.21</v>
      </c>
      <c r="D15" s="12">
        <f t="shared" si="3"/>
        <v>183.03</v>
      </c>
      <c r="E15" s="27">
        <v>206.35</v>
      </c>
      <c r="F15" s="27">
        <v>25.87</v>
      </c>
      <c r="G15" s="12">
        <f t="shared" si="1"/>
        <v>232.22</v>
      </c>
    </row>
    <row r="16" spans="1:7" ht="24">
      <c r="A16" s="9" t="s">
        <v>19</v>
      </c>
      <c r="B16" s="27">
        <v>3.73</v>
      </c>
      <c r="C16" s="27">
        <v>0.19</v>
      </c>
      <c r="D16" s="12">
        <f t="shared" si="3"/>
        <v>3.92</v>
      </c>
      <c r="E16" s="27">
        <v>1.67</v>
      </c>
      <c r="F16" s="27">
        <v>0</v>
      </c>
      <c r="G16" s="12">
        <f t="shared" si="1"/>
        <v>1.67</v>
      </c>
    </row>
    <row r="17" spans="1:7" ht="24">
      <c r="A17" s="7" t="s">
        <v>38</v>
      </c>
      <c r="B17" s="28">
        <v>0</v>
      </c>
      <c r="C17" s="28">
        <f>ROUND((B7+C7+B10+C10)*0.07,2)</f>
        <v>365.02</v>
      </c>
      <c r="D17" s="29">
        <f t="shared" si="3"/>
        <v>365.02</v>
      </c>
      <c r="E17" s="28">
        <v>0</v>
      </c>
      <c r="F17" s="28">
        <f>ROUND((E7+F7+E10+F10)*0.07,2)</f>
        <v>396.78</v>
      </c>
      <c r="G17" s="29">
        <f t="shared" si="1"/>
        <v>396.78</v>
      </c>
    </row>
    <row r="18" spans="1:7" ht="24">
      <c r="A18" s="7" t="s">
        <v>21</v>
      </c>
      <c r="B18" s="28">
        <f>+B19+B20+B21+B22</f>
        <v>0</v>
      </c>
      <c r="C18" s="28">
        <f t="shared" ref="C18:F18" si="5">+C19+C20+C21+C22</f>
        <v>2119.38</v>
      </c>
      <c r="D18" s="28">
        <f t="shared" si="3"/>
        <v>2119.38</v>
      </c>
      <c r="E18" s="28">
        <f t="shared" si="5"/>
        <v>0</v>
      </c>
      <c r="F18" s="28">
        <f t="shared" si="5"/>
        <v>1969.92</v>
      </c>
      <c r="G18" s="28">
        <f t="shared" si="1"/>
        <v>1969.92</v>
      </c>
    </row>
    <row r="19" spans="1:7" ht="24">
      <c r="A19" s="9" t="s">
        <v>39</v>
      </c>
      <c r="B19" s="27">
        <v>0</v>
      </c>
      <c r="C19" s="27">
        <v>1055.2</v>
      </c>
      <c r="D19" s="27">
        <f t="shared" si="3"/>
        <v>1055.2</v>
      </c>
      <c r="E19" s="27">
        <v>0</v>
      </c>
      <c r="F19" s="27">
        <v>1215.25</v>
      </c>
      <c r="G19" s="12">
        <f t="shared" si="1"/>
        <v>1215.25</v>
      </c>
    </row>
    <row r="20" spans="1:7" ht="24">
      <c r="A20" s="15" t="s">
        <v>40</v>
      </c>
      <c r="B20" s="27">
        <v>0</v>
      </c>
      <c r="C20" s="27">
        <v>135.19</v>
      </c>
      <c r="D20" s="27">
        <f t="shared" si="3"/>
        <v>135.19</v>
      </c>
      <c r="E20" s="27">
        <v>0</v>
      </c>
      <c r="F20" s="27">
        <v>87.72</v>
      </c>
      <c r="G20" s="12">
        <f t="shared" si="1"/>
        <v>87.72</v>
      </c>
    </row>
    <row r="21" spans="1:7" ht="24">
      <c r="A21" s="15" t="s">
        <v>41</v>
      </c>
      <c r="B21" s="27">
        <v>0</v>
      </c>
      <c r="C21" s="27">
        <v>38.74</v>
      </c>
      <c r="D21" s="27">
        <f t="shared" si="3"/>
        <v>38.74</v>
      </c>
      <c r="E21" s="27">
        <v>0</v>
      </c>
      <c r="F21" s="27">
        <v>22.14</v>
      </c>
      <c r="G21" s="12">
        <f t="shared" si="1"/>
        <v>22.14</v>
      </c>
    </row>
    <row r="22" spans="1:7" s="19" customFormat="1" ht="24">
      <c r="A22" s="9" t="s">
        <v>44</v>
      </c>
      <c r="B22" s="30">
        <v>0</v>
      </c>
      <c r="C22" s="30">
        <v>890.25</v>
      </c>
      <c r="D22" s="27">
        <f t="shared" si="3"/>
        <v>890.25</v>
      </c>
      <c r="E22" s="30">
        <v>0</v>
      </c>
      <c r="F22" s="30">
        <v>644.80999999999995</v>
      </c>
      <c r="G22" s="30">
        <f t="shared" si="1"/>
        <v>644.80999999999995</v>
      </c>
    </row>
    <row r="23" spans="1:7" ht="24">
      <c r="A23" s="16" t="s">
        <v>25</v>
      </c>
      <c r="B23" s="28">
        <f>SUM(B6,B18)</f>
        <v>4192.54</v>
      </c>
      <c r="C23" s="28">
        <f t="shared" ref="C23:F23" si="6">SUM(C6,C18)</f>
        <v>3506.4900000000002</v>
      </c>
      <c r="D23" s="28">
        <f t="shared" si="3"/>
        <v>7699.0300000000007</v>
      </c>
      <c r="E23" s="28">
        <f t="shared" si="6"/>
        <v>4252.95</v>
      </c>
      <c r="F23" s="28">
        <f t="shared" si="6"/>
        <v>3781.97</v>
      </c>
      <c r="G23" s="28">
        <f t="shared" si="1"/>
        <v>8034.92</v>
      </c>
    </row>
    <row r="24" spans="1:7" ht="24">
      <c r="A24" s="16" t="s">
        <v>42</v>
      </c>
      <c r="B24" s="28">
        <f>B23/B25</f>
        <v>6.6134649966873829</v>
      </c>
      <c r="C24" s="28">
        <f>C23/B25</f>
        <v>5.5312647884657853</v>
      </c>
      <c r="D24" s="28">
        <f>D23/B25</f>
        <v>12.144729785153169</v>
      </c>
      <c r="E24" s="28">
        <f>E23/E25</f>
        <v>9.5929760454729998</v>
      </c>
      <c r="F24" s="28">
        <f>F23/E25</f>
        <v>8.5306311183290475</v>
      </c>
      <c r="G24" s="28">
        <f>G23/E25</f>
        <v>18.123607163802049</v>
      </c>
    </row>
    <row r="25" spans="1:7" s="19" customFormat="1" ht="24">
      <c r="A25" s="18" t="s">
        <v>27</v>
      </c>
      <c r="B25" s="41">
        <v>633.94000000000005</v>
      </c>
      <c r="C25" s="42"/>
      <c r="D25" s="43"/>
      <c r="E25" s="41">
        <v>443.34</v>
      </c>
      <c r="F25" s="42"/>
      <c r="G25" s="43"/>
    </row>
    <row r="26" spans="1:7" s="19" customFormat="1" ht="24">
      <c r="A26" s="18" t="s">
        <v>35</v>
      </c>
      <c r="B26" s="41">
        <v>21.56</v>
      </c>
      <c r="C26" s="42"/>
      <c r="D26" s="43"/>
      <c r="E26" s="41">
        <v>21.56</v>
      </c>
      <c r="F26" s="42"/>
      <c r="G26" s="43"/>
    </row>
    <row r="27" spans="1:7" ht="24">
      <c r="A27" s="18" t="s">
        <v>29</v>
      </c>
      <c r="B27" s="44">
        <f>B25*B26</f>
        <v>13667.7464</v>
      </c>
      <c r="C27" s="45"/>
      <c r="D27" s="46"/>
      <c r="E27" s="44">
        <f>E25*E26</f>
        <v>9558.4103999999988</v>
      </c>
      <c r="F27" s="45"/>
      <c r="G27" s="46"/>
    </row>
    <row r="28" spans="1:7" ht="24">
      <c r="A28" s="16" t="s">
        <v>30</v>
      </c>
      <c r="B28" s="28">
        <f>B27-B23</f>
        <v>9475.2063999999991</v>
      </c>
      <c r="C28" s="28"/>
      <c r="D28" s="28">
        <f>B27-D23</f>
        <v>5968.7163999999993</v>
      </c>
      <c r="E28" s="28">
        <f>E27-E23</f>
        <v>5305.460399999999</v>
      </c>
      <c r="F28" s="28"/>
      <c r="G28" s="28">
        <f>E27-G23</f>
        <v>1523.4903999999988</v>
      </c>
    </row>
    <row r="29" spans="1:7" ht="24">
      <c r="A29" s="22" t="s">
        <v>31</v>
      </c>
      <c r="B29" s="31">
        <f>B26-B24</f>
        <v>14.946535003312615</v>
      </c>
      <c r="C29" s="31"/>
      <c r="D29" s="31">
        <f>B26-D24</f>
        <v>9.4152702148468297</v>
      </c>
      <c r="E29" s="31">
        <f>E26-E24</f>
        <v>11.967023954526999</v>
      </c>
      <c r="F29" s="31"/>
      <c r="G29" s="31">
        <f>E26-G24</f>
        <v>3.4363928361979497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3" right="0.35" top="0.75" bottom="0.75" header="0.3" footer="0.3"/>
  <pageSetup paperSize="9" scale="90" orientation="portrait" r:id="rId1"/>
  <ignoredErrors>
    <ignoredError sqref="D7 D10 D18 D23" formula="1"/>
    <ignoredError sqref="E10" formula="1" formulaRange="1"/>
    <ignoredError sqref="B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ข้าวเหนียวนาปี</vt:lpstr>
      <vt:lpstr>ข้าวโพดเลี้ยงสัตว์</vt:lpstr>
      <vt:lpstr>ลำไย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2018-10-18T07:41:48Z</cp:lastPrinted>
  <dcterms:created xsi:type="dcterms:W3CDTF">2018-08-22T09:15:03Z</dcterms:created>
  <dcterms:modified xsi:type="dcterms:W3CDTF">2018-10-18T08:00:15Z</dcterms:modified>
</cp:coreProperties>
</file>