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ข้าวเจ้านาปี" sheetId="1" r:id="rId1"/>
    <sheet name="ข้าวโพดเลี้ยงสัตว์" sheetId="2" r:id="rId2"/>
  </sheets>
  <calcPr calcId="144525"/>
</workbook>
</file>

<file path=xl/calcChain.xml><?xml version="1.0" encoding="utf-8"?>
<calcChain xmlns="http://schemas.openxmlformats.org/spreadsheetml/2006/main">
  <c r="E29" i="2"/>
  <c r="B29"/>
  <c r="G24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D8"/>
  <c r="F7"/>
  <c r="E7"/>
  <c r="C7"/>
  <c r="B7"/>
  <c r="E29" i="1"/>
  <c r="B29"/>
  <c r="G24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D8"/>
  <c r="F7"/>
  <c r="E7"/>
  <c r="C7"/>
  <c r="B7"/>
  <c r="G21" i="2" l="1"/>
  <c r="D21"/>
  <c r="D7"/>
  <c r="F20"/>
  <c r="F6" s="1"/>
  <c r="F25" s="1"/>
  <c r="G12"/>
  <c r="D12"/>
  <c r="E6"/>
  <c r="E25" s="1"/>
  <c r="E30" s="1"/>
  <c r="B6"/>
  <c r="B25" s="1"/>
  <c r="B30" s="1"/>
  <c r="C20"/>
  <c r="D20" s="1"/>
  <c r="G7"/>
  <c r="G21" i="1"/>
  <c r="F20"/>
  <c r="F6" s="1"/>
  <c r="F25" s="1"/>
  <c r="F26" s="1"/>
  <c r="D21"/>
  <c r="D12"/>
  <c r="D7"/>
  <c r="G12"/>
  <c r="B6"/>
  <c r="B25" s="1"/>
  <c r="C20"/>
  <c r="D20" s="1"/>
  <c r="E6"/>
  <c r="G7"/>
  <c r="E26" i="2" l="1"/>
  <c r="E31" s="1"/>
  <c r="F26"/>
  <c r="G25"/>
  <c r="G26" s="1"/>
  <c r="G31" s="1"/>
  <c r="G20"/>
  <c r="G6"/>
  <c r="C6"/>
  <c r="B26"/>
  <c r="B31" s="1"/>
  <c r="G20" i="1"/>
  <c r="C6"/>
  <c r="C25" s="1"/>
  <c r="C26" s="1"/>
  <c r="B26"/>
  <c r="B31" s="1"/>
  <c r="E25"/>
  <c r="G6"/>
  <c r="B30"/>
  <c r="G30" i="2" l="1"/>
  <c r="C25"/>
  <c r="D6"/>
  <c r="D6" i="1"/>
  <c r="D25"/>
  <c r="D26" s="1"/>
  <c r="D31" s="1"/>
  <c r="E26"/>
  <c r="E31" s="1"/>
  <c r="G25"/>
  <c r="E30"/>
  <c r="C26" i="2" l="1"/>
  <c r="D25"/>
  <c r="D30" i="1"/>
  <c r="G26"/>
  <c r="G31" s="1"/>
  <c r="G30"/>
  <c r="D26" i="2" l="1"/>
  <c r="D31" s="1"/>
  <c r="D30"/>
</calcChain>
</file>

<file path=xl/sharedStrings.xml><?xml version="1.0" encoding="utf-8"?>
<sst xmlns="http://schemas.openxmlformats.org/spreadsheetml/2006/main" count="80" uniqueCount="47">
  <si>
    <t>หน่วย : บาท/ไร่</t>
  </si>
  <si>
    <t>รายการ</t>
  </si>
  <si>
    <t>S1</t>
  </si>
  <si>
    <t>N</t>
  </si>
  <si>
    <t>เงินสด</t>
  </si>
  <si>
    <t>ประเมิน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</si>
  <si>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</si>
  <si>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</si>
  <si>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</si>
  <si>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</si>
  <si>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</si>
  <si>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</si>
  <si>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</si>
  <si>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</si>
  <si>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</si>
  <si>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</si>
  <si>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</si>
  <si>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</si>
  <si>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</si>
  <si>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</si>
  <si>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</si>
  <si>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</si>
  <si>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</si>
  <si>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</si>
  <si>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</si>
  <si>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</si>
  <si>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</si>
  <si>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</si>
  <si>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</si>
  <si>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(บาท/ตัน)</t>
  </si>
  <si>
    <t>7. ผลตอบแทนต่อไร่</t>
  </si>
  <si>
    <t>8. ผลตอบแทนสุทธิต่อไร่ (ข้อ 7 ลบ ข้อ 3)</t>
  </si>
  <si>
    <t>-</t>
  </si>
  <si>
    <t>9. ผลตอบแทนสุทธิต่อตัน</t>
  </si>
  <si>
    <t>อุตรดิตถ์</t>
  </si>
  <si>
    <t xml:space="preserve">   ปลูก</t>
  </si>
  <si>
    <t xml:space="preserve">   ค่ายาปราบศัตรูพืชและวัชพืช 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</si>
  <si>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</si>
  <si>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</si>
  <si>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</si>
  <si>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ค่าเสียโอกาสเงินลงทุนเครื่องมืออุปกรณ์</t>
  </si>
  <si>
    <t>3.  ต้นทุนรวมต่อไร่</t>
  </si>
  <si>
    <t>4. ต้นทุนรวมต่อกิโลกรัม</t>
  </si>
  <si>
    <t>6. ราคาที่เกษตรกรขายได้ที่ไร่นา (บาท/กก.)</t>
  </si>
  <si>
    <t>9. ผลตอบแทนสุทธิต่อกิโลกรัม</t>
  </si>
  <si>
    <t>ตารางที่ 20  ต้นทุนการผลิตข้าวเจ้านาปี แยกตามลักษณะความเหมาะสมของพื้นที่</t>
  </si>
  <si>
    <t>ตารางที่ 21  ต้นทุนการผลิตข้าวโพดเลี้ยงสัตว์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</si>
</sst>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2">
    <numFmt numFmtId="187" formatCode="_-* #,##0.00_-;\-* #,##0.00_-;_-* &quot;-&quot;??_-;_-@_-"/>
    <numFmt numFmtId="188" formatCode="_-* #,##0_-;\-* #,##0_-;_-* &quot;-&quot;??_-;_-@_-"/>
  </numFmts>
  <fonts count="13">
    <font>
      <sz val="11"/>
      <color theme="1"/>
      <name val="Tahoma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sz val="14"/>
      <name val="CordiaUPC"/>
      <family val="2"/>
      <charset val="22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sz val="14"/>
      <name val="Cordia New"/>
      <family val="2"/>
    </font>
    <font>
      <b/>
      <sz val="20"/>
      <name val="TH SarabunPSK"/>
      <family val="2"/>
    </font>
    <font>
      <b/>
      <sz val="16"/>
      <color indexed="8"/>
      <name val="TH SarabunPSK"/>
      <family val="2"/>
    </font>
    <font>
      <sz val="16"/>
      <color indexed="8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187" fontId="8" fillId="0" borderId="0" applyFont="0" applyFill="0" applyBorder="0" applyAlignment="0" applyProtection="0"/>
    <xf numFmtId="187" fontId="9" fillId="0" borderId="0" applyFont="0" applyFill="0" applyBorder="0" applyAlignment="0" applyProtection="0"/>
    <xf numFmtId="0" fontId="8" fillId="0" borderId="0"/>
  </cellStyleXfs>
  <cellXfs count="57">
    <xf numFmtId="0" fontId="0" fillId="0" borderId="0" xfId="0"/>
    <xf numFmtId="2" fontId="2" fillId="0" borderId="0" xfId="1" applyNumberFormat="1" applyFont="1" applyFill="1" applyBorder="1" applyAlignment="1"/>
    <xf numFmtId="2" fontId="3" fillId="0" borderId="0" xfId="1" applyNumberFormat="1" applyFont="1" applyFill="1"/>
    <xf numFmtId="2" fontId="4" fillId="0" borderId="1" xfId="1" applyNumberFormat="1" applyFont="1" applyFill="1" applyBorder="1" applyAlignment="1"/>
    <xf numFmtId="2" fontId="4" fillId="0" borderId="1" xfId="1" applyNumberFormat="1" applyFont="1" applyFill="1" applyBorder="1" applyAlignment="1">
      <alignment horizontal="right"/>
    </xf>
    <xf numFmtId="2" fontId="2" fillId="0" borderId="2" xfId="1" applyNumberFormat="1" applyFont="1" applyFill="1" applyBorder="1" applyAlignment="1">
      <alignment horizontal="center" vertical="center"/>
    </xf>
    <xf numFmtId="2" fontId="2" fillId="0" borderId="6" xfId="1" applyNumberFormat="1" applyFont="1" applyFill="1" applyBorder="1" applyAlignment="1">
      <alignment horizontal="center" vertical="center"/>
    </xf>
    <xf numFmtId="2" fontId="2" fillId="0" borderId="7" xfId="1" applyNumberFormat="1" applyFont="1" applyFill="1" applyBorder="1" applyAlignment="1">
      <alignment horizontal="center" vertical="center"/>
    </xf>
    <xf numFmtId="4" fontId="6" fillId="0" borderId="7" xfId="2" applyNumberFormat="1" applyFont="1" applyFill="1" applyBorder="1" applyAlignment="1" applyProtection="1">
      <alignment horizontal="center" vertical="center"/>
      <protection hidden="1"/>
    </xf>
    <xf numFmtId="2" fontId="6" fillId="0" borderId="8" xfId="1" applyNumberFormat="1" applyFont="1" applyFill="1" applyBorder="1" applyAlignment="1">
      <alignment vertical="center"/>
    </xf>
    <xf numFmtId="187" fontId="6" fillId="2" borderId="8" xfId="1" applyNumberFormat="1" applyFont="1" applyFill="1" applyBorder="1" applyAlignment="1">
      <alignment horizontal="right"/>
    </xf>
    <xf numFmtId="2" fontId="7" fillId="0" borderId="0" xfId="1" applyNumberFormat="1" applyFont="1" applyFill="1" applyAlignment="1">
      <alignment vertical="center"/>
    </xf>
    <xf numFmtId="2" fontId="6" fillId="0" borderId="9" xfId="1" applyNumberFormat="1" applyFont="1" applyFill="1" applyBorder="1" applyAlignment="1">
      <alignment vertical="center"/>
    </xf>
    <xf numFmtId="187" fontId="6" fillId="2" borderId="9" xfId="1" applyNumberFormat="1" applyFont="1" applyFill="1" applyBorder="1" applyAlignment="1">
      <alignment horizontal="right"/>
    </xf>
    <xf numFmtId="2" fontId="7" fillId="0" borderId="9" xfId="1" applyNumberFormat="1" applyFont="1" applyFill="1" applyBorder="1" applyAlignment="1">
      <alignment vertical="center"/>
    </xf>
    <xf numFmtId="187" fontId="7" fillId="2" borderId="9" xfId="1" applyNumberFormat="1" applyFont="1" applyFill="1" applyBorder="1" applyAlignment="1">
      <alignment horizontal="right"/>
    </xf>
    <xf numFmtId="187" fontId="6" fillId="2" borderId="9" xfId="1" applyNumberFormat="1" applyFont="1" applyFill="1" applyBorder="1" applyAlignment="1" applyProtection="1">
      <alignment horizontal="right"/>
      <protection hidden="1"/>
    </xf>
    <xf numFmtId="2" fontId="7" fillId="0" borderId="9" xfId="3" applyNumberFormat="1" applyFont="1" applyBorder="1" applyAlignment="1">
      <alignment vertical="center"/>
    </xf>
    <xf numFmtId="187" fontId="6" fillId="0" borderId="9" xfId="4" applyFont="1" applyFill="1" applyBorder="1" applyAlignment="1">
      <alignment horizontal="right" vertical="center"/>
    </xf>
    <xf numFmtId="2" fontId="7" fillId="0" borderId="9" xfId="5" applyNumberFormat="1" applyFont="1" applyFill="1" applyBorder="1" applyAlignment="1">
      <alignment vertical="center"/>
    </xf>
    <xf numFmtId="2" fontId="6" fillId="0" borderId="9" xfId="5" applyNumberFormat="1" applyFont="1" applyFill="1" applyBorder="1" applyAlignment="1" applyProtection="1">
      <alignment horizontal="left" vertical="center"/>
    </xf>
    <xf numFmtId="188" fontId="6" fillId="2" borderId="9" xfId="1" applyNumberFormat="1" applyFont="1" applyFill="1" applyBorder="1" applyAlignment="1" applyProtection="1">
      <alignment horizontal="right"/>
      <protection hidden="1"/>
    </xf>
    <xf numFmtId="188" fontId="6" fillId="2" borderId="9" xfId="1" applyNumberFormat="1" applyFont="1" applyFill="1" applyBorder="1" applyAlignment="1" applyProtection="1">
      <alignment horizontal="center"/>
      <protection hidden="1"/>
    </xf>
    <xf numFmtId="2" fontId="7" fillId="0" borderId="9" xfId="5" applyNumberFormat="1" applyFont="1" applyFill="1" applyBorder="1" applyAlignment="1" applyProtection="1">
      <alignment horizontal="left" vertical="center"/>
    </xf>
    <xf numFmtId="0" fontId="6" fillId="0" borderId="9" xfId="0" applyFont="1" applyBorder="1"/>
    <xf numFmtId="4" fontId="6" fillId="0" borderId="9" xfId="1" applyNumberFormat="1" applyFont="1" applyFill="1" applyBorder="1" applyAlignment="1">
      <alignment horizontal="right"/>
    </xf>
    <xf numFmtId="4" fontId="6" fillId="0" borderId="9" xfId="1" applyNumberFormat="1" applyFont="1" applyFill="1" applyBorder="1" applyAlignment="1">
      <alignment horizontal="center"/>
    </xf>
    <xf numFmtId="0" fontId="6" fillId="0" borderId="10" xfId="0" applyFont="1" applyBorder="1"/>
    <xf numFmtId="3" fontId="6" fillId="0" borderId="10" xfId="1" applyNumberFormat="1" applyFont="1" applyFill="1" applyBorder="1" applyAlignment="1">
      <alignment horizontal="right"/>
    </xf>
    <xf numFmtId="3" fontId="6" fillId="0" borderId="10" xfId="1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/>
    <xf numFmtId="2" fontId="10" fillId="0" borderId="0" xfId="1" applyNumberFormat="1" applyFont="1" applyFill="1" applyBorder="1" applyAlignment="1"/>
    <xf numFmtId="4" fontId="6" fillId="0" borderId="8" xfId="2" applyNumberFormat="1" applyFont="1" applyFill="1" applyBorder="1" applyAlignment="1" applyProtection="1">
      <alignment horizontal="right"/>
      <protection hidden="1"/>
    </xf>
    <xf numFmtId="4" fontId="11" fillId="0" borderId="8" xfId="2" applyNumberFormat="1" applyFont="1" applyFill="1" applyBorder="1" applyAlignment="1" applyProtection="1">
      <alignment horizontal="right"/>
      <protection hidden="1"/>
    </xf>
    <xf numFmtId="4" fontId="6" fillId="0" borderId="9" xfId="2" applyNumberFormat="1" applyFont="1" applyFill="1" applyBorder="1" applyAlignment="1" applyProtection="1">
      <alignment horizontal="right"/>
      <protection hidden="1"/>
    </xf>
    <xf numFmtId="4" fontId="11" fillId="0" borderId="9" xfId="2" applyNumberFormat="1" applyFont="1" applyFill="1" applyBorder="1" applyAlignment="1" applyProtection="1">
      <alignment horizontal="right"/>
      <protection hidden="1"/>
    </xf>
    <xf numFmtId="4" fontId="12" fillId="0" borderId="9" xfId="2" applyNumberFormat="1" applyFont="1" applyFill="1" applyBorder="1" applyAlignment="1">
      <alignment horizontal="right"/>
    </xf>
    <xf numFmtId="3" fontId="6" fillId="0" borderId="9" xfId="2" applyNumberFormat="1" applyFont="1" applyFill="1" applyBorder="1" applyAlignment="1" applyProtection="1">
      <alignment horizontal="center"/>
      <protection hidden="1"/>
    </xf>
    <xf numFmtId="4" fontId="6" fillId="0" borderId="10" xfId="2" applyNumberFormat="1" applyFont="1" applyFill="1" applyBorder="1" applyAlignment="1" applyProtection="1">
      <alignment horizontal="center"/>
      <protection hidden="1"/>
    </xf>
    <xf numFmtId="3" fontId="6" fillId="0" borderId="10" xfId="2" applyNumberFormat="1" applyFont="1" applyFill="1" applyBorder="1" applyAlignment="1" applyProtection="1">
      <alignment horizontal="center"/>
      <protection hidden="1"/>
    </xf>
    <xf numFmtId="4" fontId="7" fillId="0" borderId="9" xfId="1" applyNumberFormat="1" applyFont="1" applyFill="1" applyBorder="1" applyAlignment="1">
      <alignment horizontal="center"/>
    </xf>
    <xf numFmtId="4" fontId="2" fillId="0" borderId="3" xfId="2" applyNumberFormat="1" applyFont="1" applyFill="1" applyBorder="1" applyAlignment="1" applyProtection="1">
      <alignment horizontal="center"/>
      <protection hidden="1"/>
    </xf>
    <xf numFmtId="4" fontId="2" fillId="0" borderId="4" xfId="2" applyNumberFormat="1" applyFont="1" applyFill="1" applyBorder="1" applyAlignment="1" applyProtection="1">
      <alignment horizontal="center"/>
      <protection hidden="1"/>
    </xf>
    <xf numFmtId="4" fontId="2" fillId="0" borderId="5" xfId="2" applyNumberFormat="1" applyFont="1" applyFill="1" applyBorder="1" applyAlignment="1" applyProtection="1">
      <alignment horizontal="center"/>
      <protection hidden="1"/>
    </xf>
    <xf numFmtId="3" fontId="7" fillId="0" borderId="9" xfId="1" applyNumberFormat="1" applyFont="1" applyFill="1" applyBorder="1" applyAlignment="1">
      <alignment horizontal="center"/>
    </xf>
    <xf numFmtId="2" fontId="2" fillId="0" borderId="3" xfId="4" applyNumberFormat="1" applyFont="1" applyFill="1" applyBorder="1" applyAlignment="1" applyProtection="1">
      <alignment horizontal="center"/>
      <protection hidden="1"/>
    </xf>
    <xf numFmtId="2" fontId="2" fillId="0" borderId="4" xfId="4" applyNumberFormat="1" applyFont="1" applyFill="1" applyBorder="1" applyAlignment="1" applyProtection="1">
      <alignment horizontal="center"/>
      <protection hidden="1"/>
    </xf>
    <xf numFmtId="2" fontId="2" fillId="0" borderId="5" xfId="4" applyNumberFormat="1" applyFont="1" applyFill="1" applyBorder="1" applyAlignment="1" applyProtection="1">
      <alignment horizontal="center"/>
      <protection hidden="1"/>
    </xf>
    <xf numFmtId="3" fontId="7" fillId="0" borderId="11" xfId="2" applyNumberFormat="1" applyFont="1" applyFill="1" applyBorder="1" applyAlignment="1" applyProtection="1">
      <alignment horizontal="center"/>
      <protection hidden="1"/>
    </xf>
    <xf numFmtId="3" fontId="7" fillId="0" borderId="12" xfId="2" applyNumberFormat="1" applyFont="1" applyFill="1" applyBorder="1" applyAlignment="1" applyProtection="1">
      <alignment horizontal="center"/>
      <protection hidden="1"/>
    </xf>
    <xf numFmtId="3" fontId="7" fillId="0" borderId="13" xfId="2" applyNumberFormat="1" applyFont="1" applyFill="1" applyBorder="1" applyAlignment="1" applyProtection="1">
      <alignment horizontal="center"/>
      <protection hidden="1"/>
    </xf>
    <xf numFmtId="4" fontId="7" fillId="0" borderId="11" xfId="2" applyNumberFormat="1" applyFont="1" applyFill="1" applyBorder="1" applyAlignment="1" applyProtection="1">
      <alignment horizontal="center"/>
      <protection hidden="1"/>
    </xf>
    <xf numFmtId="4" fontId="7" fillId="0" borderId="12" xfId="2" applyNumberFormat="1" applyFont="1" applyFill="1" applyBorder="1" applyAlignment="1" applyProtection="1">
      <alignment horizontal="center"/>
      <protection hidden="1"/>
    </xf>
    <xf numFmtId="4" fontId="7" fillId="0" borderId="13" xfId="2" applyNumberFormat="1" applyFont="1" applyFill="1" applyBorder="1" applyAlignment="1" applyProtection="1">
      <alignment horizontal="center"/>
      <protection hidden="1"/>
    </xf>
    <xf numFmtId="0" fontId="7" fillId="0" borderId="9" xfId="0" applyFont="1" applyFill="1" applyBorder="1"/>
    <xf numFmtId="0" fontId="7" fillId="0" borderId="9" xfId="0" applyFont="1" applyBorder="1"/>
    <xf numFmtId="3" fontId="7" fillId="0" borderId="9" xfId="2" applyNumberFormat="1" applyFont="1" applyFill="1" applyBorder="1" applyAlignment="1" applyProtection="1">
      <alignment horizontal="center"/>
      <protection hidden="1"/>
    </xf>
  </cellXfs>
  <cellStyles count="6">
    <cellStyle name="เครื่องหมายจุลภาค 2" xfId="4"/>
    <cellStyle name="เครื่องหมายจุลภาค 3" xfId="3"/>
    <cellStyle name="ปกติ" xfId="0" builtinId="0"/>
    <cellStyle name="ปกติ 3" xfId="5"/>
    <cellStyle name="ปกติ_ประมาณการเดือน ธค.2547" xfId="1"/>
    <cellStyle name="ปกติ_ประมาณการเดือน ธค.2547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I7" sqref="I7"/>
    </sheetView>
  </sheetViews>
  <sheetFormatPr defaultColWidth="8" defaultRowHeight="21.75"/>
  <cols>
    <col min="1" max="1" width="32.625" style="30" customWidth="1"/>
    <col min="2" max="7" width="9.875" style="2" customWidth="1"/>
    <col min="8" max="16384" width="8" style="2"/>
  </cols>
  <sheetData>
    <row r="1" spans="1:7" ht="27.75">
      <c r="A1" s="1" t="s">
        <v>45</v>
      </c>
    </row>
    <row r="2" spans="1:7">
      <c r="A2" s="3"/>
      <c r="G2" s="4" t="s">
        <v>0</v>
      </c>
    </row>
    <row r="3" spans="1:7" ht="27.75">
      <c r="A3" s="5"/>
      <c r="B3" s="41" t="s">
        <v>34</v>
      </c>
      <c r="C3" s="42"/>
      <c r="D3" s="42"/>
      <c r="E3" s="42"/>
      <c r="F3" s="42"/>
      <c r="G3" s="43"/>
    </row>
    <row r="4" spans="1:7" ht="27.75">
      <c r="A4" s="6" t="s">
        <v>1</v>
      </c>
      <c r="B4" s="41" t="s">
        <v>2</v>
      </c>
      <c r="C4" s="42"/>
      <c r="D4" s="43"/>
      <c r="E4" s="41" t="s">
        <v>3</v>
      </c>
      <c r="F4" s="42"/>
      <c r="G4" s="43"/>
    </row>
    <row r="5" spans="1:7" ht="27.75">
      <c r="A5" s="7"/>
      <c r="B5" s="8" t="s">
        <v>4</v>
      </c>
      <c r="C5" s="8" t="s">
        <v>5</v>
      </c>
      <c r="D5" s="8" t="s">
        <v>6</v>
      </c>
      <c r="E5" s="8" t="s">
        <v>4</v>
      </c>
      <c r="F5" s="8" t="s">
        <v>5</v>
      </c>
      <c r="G5" s="8" t="s">
        <v>6</v>
      </c>
    </row>
    <row r="6" spans="1:7" s="11" customFormat="1" ht="24">
      <c r="A6" s="9" t="s">
        <v>7</v>
      </c>
      <c r="B6" s="10">
        <f>B7+B12+B20</f>
        <v>2399.52</v>
      </c>
      <c r="C6" s="10">
        <f>C7+C12+C20</f>
        <v>1414.7099999999998</v>
      </c>
      <c r="D6" s="10">
        <f t="shared" ref="D6:D11" si="0">SUM(B6:C6)</f>
        <v>3814.2299999999996</v>
      </c>
      <c r="E6" s="10">
        <f>E7+E12+E20</f>
        <v>2245.88</v>
      </c>
      <c r="F6" s="10">
        <f>F7+F12+F20</f>
        <v>1113.5999999999999</v>
      </c>
      <c r="G6" s="10">
        <f t="shared" ref="G6:G11" si="1">SUM(E6:F6)</f>
        <v>3359.48</v>
      </c>
    </row>
    <row r="7" spans="1:7" s="11" customFormat="1" ht="24">
      <c r="A7" s="12" t="s">
        <v>8</v>
      </c>
      <c r="B7" s="13">
        <f>SUM(B8:B11)</f>
        <v>856.12999999999988</v>
      </c>
      <c r="C7" s="13">
        <f>SUM(C8:C11)</f>
        <v>1160.6499999999999</v>
      </c>
      <c r="D7" s="13">
        <f t="shared" si="0"/>
        <v>2016.7799999999997</v>
      </c>
      <c r="E7" s="13">
        <f>SUM(E8:E11)</f>
        <v>776.03</v>
      </c>
      <c r="F7" s="13">
        <f>SUM(F8:F11)</f>
        <v>965.43000000000006</v>
      </c>
      <c r="G7" s="13">
        <f t="shared" si="1"/>
        <v>1741.46</v>
      </c>
    </row>
    <row r="8" spans="1:7" s="11" customFormat="1" ht="24">
      <c r="A8" s="14" t="s">
        <v>9</v>
      </c>
      <c r="B8" s="15">
        <v>244.82</v>
      </c>
      <c r="C8" s="15">
        <v>321.66000000000003</v>
      </c>
      <c r="D8" s="15">
        <f t="shared" si="0"/>
        <v>566.48</v>
      </c>
      <c r="E8" s="15">
        <v>247.85</v>
      </c>
      <c r="F8" s="15">
        <v>316.22000000000003</v>
      </c>
      <c r="G8" s="15">
        <f t="shared" si="1"/>
        <v>564.07000000000005</v>
      </c>
    </row>
    <row r="9" spans="1:7" s="11" customFormat="1" ht="24">
      <c r="A9" s="14" t="s">
        <v>10</v>
      </c>
      <c r="B9" s="15">
        <v>32.65</v>
      </c>
      <c r="C9" s="15">
        <v>42.71</v>
      </c>
      <c r="D9" s="15">
        <f t="shared" si="0"/>
        <v>75.36</v>
      </c>
      <c r="E9" s="15">
        <v>22.64</v>
      </c>
      <c r="F9" s="15">
        <v>57.92</v>
      </c>
      <c r="G9" s="15">
        <f t="shared" si="1"/>
        <v>80.56</v>
      </c>
    </row>
    <row r="10" spans="1:7" s="11" customFormat="1" ht="24">
      <c r="A10" s="14" t="s">
        <v>11</v>
      </c>
      <c r="B10" s="15">
        <v>121.01</v>
      </c>
      <c r="C10" s="15">
        <v>791.68</v>
      </c>
      <c r="D10" s="15">
        <f t="shared" si="0"/>
        <v>912.68999999999994</v>
      </c>
      <c r="E10" s="15">
        <v>77.849999999999994</v>
      </c>
      <c r="F10" s="15">
        <v>591.29</v>
      </c>
      <c r="G10" s="15">
        <f t="shared" si="1"/>
        <v>669.14</v>
      </c>
    </row>
    <row r="11" spans="1:7" s="11" customFormat="1" ht="24">
      <c r="A11" s="14" t="s">
        <v>12</v>
      </c>
      <c r="B11" s="15">
        <v>457.65</v>
      </c>
      <c r="C11" s="15">
        <v>4.5999999999999996</v>
      </c>
      <c r="D11" s="15">
        <f t="shared" si="0"/>
        <v>462.25</v>
      </c>
      <c r="E11" s="15">
        <v>427.69</v>
      </c>
      <c r="F11" s="15">
        <v>0</v>
      </c>
      <c r="G11" s="15">
        <f t="shared" si="1"/>
        <v>427.69</v>
      </c>
    </row>
    <row r="12" spans="1:7" s="11" customFormat="1" ht="24">
      <c r="A12" s="12" t="s">
        <v>13</v>
      </c>
      <c r="B12" s="16">
        <f>ROUND(SUM(B13:B19),2)</f>
        <v>1543.39</v>
      </c>
      <c r="C12" s="16">
        <f>ROUND(SUM(C13:C19),2)</f>
        <v>125.08</v>
      </c>
      <c r="D12" s="16">
        <f>ROUND(SUM(B12:C12),2)</f>
        <v>1668.47</v>
      </c>
      <c r="E12" s="16">
        <f>ROUND(SUM(E13:E19),2)</f>
        <v>1469.85</v>
      </c>
      <c r="F12" s="16">
        <f>ROUND(SUM(F13:F19),2)</f>
        <v>34.56</v>
      </c>
      <c r="G12" s="16">
        <f>ROUND(SUM(E12:F12),2)</f>
        <v>1504.41</v>
      </c>
    </row>
    <row r="13" spans="1:7" s="11" customFormat="1" ht="24">
      <c r="A13" s="14" t="s">
        <v>14</v>
      </c>
      <c r="B13" s="15">
        <v>395.09</v>
      </c>
      <c r="C13" s="15">
        <v>104.71</v>
      </c>
      <c r="D13" s="15">
        <f t="shared" ref="D13:D19" si="2">SUM(B13:C13)</f>
        <v>499.79999999999995</v>
      </c>
      <c r="E13" s="15">
        <v>418.27</v>
      </c>
      <c r="F13" s="15">
        <v>18.239999999999998</v>
      </c>
      <c r="G13" s="15">
        <f t="shared" ref="G13:G19" si="3">SUM(E13:F13)</f>
        <v>436.51</v>
      </c>
    </row>
    <row r="14" spans="1:7" s="11" customFormat="1" ht="24">
      <c r="A14" s="14" t="s">
        <v>15</v>
      </c>
      <c r="B14" s="15">
        <v>517.84</v>
      </c>
      <c r="C14" s="15">
        <v>16.07</v>
      </c>
      <c r="D14" s="15">
        <f t="shared" si="2"/>
        <v>533.91000000000008</v>
      </c>
      <c r="E14" s="15">
        <v>569.25</v>
      </c>
      <c r="F14" s="15">
        <v>0</v>
      </c>
      <c r="G14" s="15">
        <f t="shared" si="3"/>
        <v>569.25</v>
      </c>
    </row>
    <row r="15" spans="1:7" s="11" customFormat="1" ht="24">
      <c r="A15" s="14" t="s">
        <v>16</v>
      </c>
      <c r="B15" s="15">
        <v>306.60000000000002</v>
      </c>
      <c r="C15" s="15">
        <v>0</v>
      </c>
      <c r="D15" s="15">
        <f t="shared" si="2"/>
        <v>306.60000000000002</v>
      </c>
      <c r="E15" s="15">
        <v>236.53</v>
      </c>
      <c r="F15" s="15">
        <v>1.95</v>
      </c>
      <c r="G15" s="15">
        <f t="shared" si="3"/>
        <v>238.48</v>
      </c>
    </row>
    <row r="16" spans="1:7" s="11" customFormat="1" ht="24">
      <c r="A16" s="14" t="s">
        <v>17</v>
      </c>
      <c r="B16" s="15">
        <v>32.630000000000003</v>
      </c>
      <c r="C16" s="15">
        <v>0.03</v>
      </c>
      <c r="D16" s="15">
        <f t="shared" si="2"/>
        <v>32.660000000000004</v>
      </c>
      <c r="E16" s="15">
        <v>42.9</v>
      </c>
      <c r="F16" s="15">
        <v>0.52</v>
      </c>
      <c r="G16" s="15">
        <f t="shared" si="3"/>
        <v>43.42</v>
      </c>
    </row>
    <row r="17" spans="1:7" s="11" customFormat="1" ht="24">
      <c r="A17" s="14" t="s">
        <v>18</v>
      </c>
      <c r="B17" s="15">
        <v>198.39</v>
      </c>
      <c r="C17" s="15">
        <v>0</v>
      </c>
      <c r="D17" s="15">
        <f t="shared" si="2"/>
        <v>198.39</v>
      </c>
      <c r="E17" s="15">
        <v>126.74</v>
      </c>
      <c r="F17" s="15">
        <v>0</v>
      </c>
      <c r="G17" s="15">
        <f t="shared" si="3"/>
        <v>126.74</v>
      </c>
    </row>
    <row r="18" spans="1:7" s="11" customFormat="1" ht="24">
      <c r="A18" s="17" t="s">
        <v>19</v>
      </c>
      <c r="B18" s="15">
        <v>58.46</v>
      </c>
      <c r="C18" s="15">
        <v>0.14000000000000001</v>
      </c>
      <c r="D18" s="15">
        <f t="shared" si="2"/>
        <v>58.6</v>
      </c>
      <c r="E18" s="15">
        <v>72.97</v>
      </c>
      <c r="F18" s="15">
        <v>0.51</v>
      </c>
      <c r="G18" s="15">
        <f t="shared" si="3"/>
        <v>73.48</v>
      </c>
    </row>
    <row r="19" spans="1:7" s="11" customFormat="1" ht="24">
      <c r="A19" s="14" t="s">
        <v>20</v>
      </c>
      <c r="B19" s="15">
        <v>34.380000000000003</v>
      </c>
      <c r="C19" s="15">
        <v>4.13</v>
      </c>
      <c r="D19" s="15">
        <f t="shared" si="2"/>
        <v>38.510000000000005</v>
      </c>
      <c r="E19" s="15">
        <v>3.19</v>
      </c>
      <c r="F19" s="15">
        <v>13.34</v>
      </c>
      <c r="G19" s="15">
        <f t="shared" si="3"/>
        <v>16.53</v>
      </c>
    </row>
    <row r="20" spans="1:7" s="11" customFormat="1" ht="24">
      <c r="A20" s="12" t="s">
        <v>21</v>
      </c>
      <c r="B20" s="18"/>
      <c r="C20" s="18">
        <f>ROUND((B7+B12+C7+C12)*0.07*6/12,2)</f>
        <v>128.97999999999999</v>
      </c>
      <c r="D20" s="18">
        <f>+B20+C20</f>
        <v>128.97999999999999</v>
      </c>
      <c r="E20" s="18"/>
      <c r="F20" s="18">
        <f>ROUND((E7+E12+F7+F12)*0.07*6/12,2)</f>
        <v>113.61</v>
      </c>
      <c r="G20" s="18">
        <f>+E20+F20</f>
        <v>113.61</v>
      </c>
    </row>
    <row r="21" spans="1:7" s="11" customFormat="1" ht="24">
      <c r="A21" s="12" t="s">
        <v>22</v>
      </c>
      <c r="B21" s="16">
        <f>ROUND(SUM(B22:B24),2)</f>
        <v>0</v>
      </c>
      <c r="C21" s="16">
        <f>ROUND(SUM(C22:C24),2)</f>
        <v>1129.2</v>
      </c>
      <c r="D21" s="16">
        <f>ROUND(SUM(B21:C21),2)</f>
        <v>1129.2</v>
      </c>
      <c r="E21" s="16">
        <f>ROUND(SUM(E22:E24),2)</f>
        <v>0</v>
      </c>
      <c r="F21" s="16">
        <f>ROUND(SUM(F22:F24),2)</f>
        <v>1175.57</v>
      </c>
      <c r="G21" s="16">
        <f>ROUND(SUM(E21:F21),2)</f>
        <v>1175.57</v>
      </c>
    </row>
    <row r="22" spans="1:7" s="11" customFormat="1" ht="24">
      <c r="A22" s="14" t="s">
        <v>23</v>
      </c>
      <c r="B22" s="15">
        <v>0</v>
      </c>
      <c r="C22" s="15">
        <v>968.61</v>
      </c>
      <c r="D22" s="15">
        <f t="shared" ref="D22:D24" si="4">SUM(B22:C22)</f>
        <v>968.61</v>
      </c>
      <c r="E22" s="15">
        <v>0</v>
      </c>
      <c r="F22" s="15">
        <v>990.23</v>
      </c>
      <c r="G22" s="15">
        <f t="shared" ref="G22:G24" si="5">SUM(E22:F22)</f>
        <v>990.23</v>
      </c>
    </row>
    <row r="23" spans="1:7" s="11" customFormat="1" ht="24">
      <c r="A23" s="14" t="s">
        <v>24</v>
      </c>
      <c r="B23" s="15">
        <v>0</v>
      </c>
      <c r="C23" s="15">
        <v>128.69999999999999</v>
      </c>
      <c r="D23" s="15">
        <f t="shared" si="4"/>
        <v>128.69999999999999</v>
      </c>
      <c r="E23" s="15">
        <v>0</v>
      </c>
      <c r="F23" s="15">
        <v>148.81</v>
      </c>
      <c r="G23" s="15">
        <f t="shared" si="5"/>
        <v>148.81</v>
      </c>
    </row>
    <row r="24" spans="1:7" s="11" customFormat="1" ht="24">
      <c r="A24" s="19" t="s">
        <v>25</v>
      </c>
      <c r="B24" s="15">
        <v>0</v>
      </c>
      <c r="C24" s="15">
        <v>31.89</v>
      </c>
      <c r="D24" s="15">
        <f t="shared" si="4"/>
        <v>31.89</v>
      </c>
      <c r="E24" s="15">
        <v>0</v>
      </c>
      <c r="F24" s="15">
        <v>36.53</v>
      </c>
      <c r="G24" s="15">
        <f t="shared" si="5"/>
        <v>36.53</v>
      </c>
    </row>
    <row r="25" spans="1:7" s="11" customFormat="1" ht="24">
      <c r="A25" s="12" t="s">
        <v>26</v>
      </c>
      <c r="B25" s="16">
        <f>ROUND((B6+B21),2)</f>
        <v>2399.52</v>
      </c>
      <c r="C25" s="16">
        <f>ROUND((C6+C21),2)</f>
        <v>2543.91</v>
      </c>
      <c r="D25" s="16">
        <f>ROUND(SUM(B25:C25),2)</f>
        <v>4943.43</v>
      </c>
      <c r="E25" s="16">
        <f>ROUND((E6+E21),2)</f>
        <v>2245.88</v>
      </c>
      <c r="F25" s="16">
        <f>ROUND((F6+F21),2)</f>
        <v>2289.17</v>
      </c>
      <c r="G25" s="16">
        <f>ROUND(SUM(E25:F25),2)</f>
        <v>4535.05</v>
      </c>
    </row>
    <row r="26" spans="1:7" s="11" customFormat="1" ht="24">
      <c r="A26" s="20" t="s">
        <v>27</v>
      </c>
      <c r="B26" s="21">
        <f>ROUND((B25/B27)*1000,2)</f>
        <v>3477.57</v>
      </c>
      <c r="C26" s="22">
        <f>C25/B27*1000</f>
        <v>3686.8260869565215</v>
      </c>
      <c r="D26" s="21">
        <f>ROUND((D25/B27)*1000,2)</f>
        <v>7164.39</v>
      </c>
      <c r="E26" s="21">
        <f>ROUND((E25/E27)*1000,2)</f>
        <v>3899.1</v>
      </c>
      <c r="F26" s="22">
        <f>F25/E27*1000</f>
        <v>3974.2534722222222</v>
      </c>
      <c r="G26" s="21">
        <f>ROUND((G25/E27)*1000,2)</f>
        <v>7873.35</v>
      </c>
    </row>
    <row r="27" spans="1:7" s="11" customFormat="1" ht="24">
      <c r="A27" s="23" t="s">
        <v>28</v>
      </c>
      <c r="B27" s="40">
        <v>690</v>
      </c>
      <c r="C27" s="40"/>
      <c r="D27" s="40"/>
      <c r="E27" s="40">
        <v>576</v>
      </c>
      <c r="F27" s="40"/>
      <c r="G27" s="40"/>
    </row>
    <row r="28" spans="1:7" ht="24">
      <c r="A28" s="54" t="s">
        <v>29</v>
      </c>
      <c r="B28" s="44">
        <v>7560</v>
      </c>
      <c r="C28" s="44"/>
      <c r="D28" s="44"/>
      <c r="E28" s="44">
        <v>7560</v>
      </c>
      <c r="F28" s="44"/>
      <c r="G28" s="44"/>
    </row>
    <row r="29" spans="1:7" ht="24">
      <c r="A29" s="55" t="s">
        <v>30</v>
      </c>
      <c r="B29" s="40">
        <f>ROUND(B27*B28/1000,2)</f>
        <v>5216.3999999999996</v>
      </c>
      <c r="C29" s="40"/>
      <c r="D29" s="40"/>
      <c r="E29" s="40">
        <f>ROUND(E27*E28/1000,2)</f>
        <v>4354.5600000000004</v>
      </c>
      <c r="F29" s="40"/>
      <c r="G29" s="40"/>
    </row>
    <row r="30" spans="1:7" ht="24">
      <c r="A30" s="24" t="s">
        <v>31</v>
      </c>
      <c r="B30" s="25">
        <f>B29-B25</f>
        <v>2816.8799999999997</v>
      </c>
      <c r="C30" s="26" t="s">
        <v>32</v>
      </c>
      <c r="D30" s="25">
        <f>B29-D25</f>
        <v>272.96999999999935</v>
      </c>
      <c r="E30" s="25">
        <f>E29-E25</f>
        <v>2108.6800000000003</v>
      </c>
      <c r="F30" s="26" t="s">
        <v>32</v>
      </c>
      <c r="G30" s="25">
        <f>E29-G25</f>
        <v>-180.48999999999978</v>
      </c>
    </row>
    <row r="31" spans="1:7" ht="24">
      <c r="A31" s="27" t="s">
        <v>33</v>
      </c>
      <c r="B31" s="28">
        <f>B28-B26</f>
        <v>4082.43</v>
      </c>
      <c r="C31" s="29" t="s">
        <v>32</v>
      </c>
      <c r="D31" s="28">
        <f>B28-D26</f>
        <v>395.60999999999967</v>
      </c>
      <c r="E31" s="28">
        <f>E28-E26</f>
        <v>3660.9</v>
      </c>
      <c r="F31" s="29" t="s">
        <v>32</v>
      </c>
      <c r="G31" s="28">
        <f>E28-G26</f>
        <v>-313.35000000000036</v>
      </c>
    </row>
  </sheetData>
  <mergeCells count="9">
    <mergeCell ref="B29:D29"/>
    <mergeCell ref="E29:G29"/>
    <mergeCell ref="B3:G3"/>
    <mergeCell ref="B4:D4"/>
    <mergeCell ref="E4:G4"/>
    <mergeCell ref="B27:D27"/>
    <mergeCell ref="E27:G27"/>
    <mergeCell ref="B28:D28"/>
    <mergeCell ref="E28:G28"/>
  </mergeCells>
  <pageMargins left="0.33" right="0.18" top="0.75" bottom="0.31" header="0.3" footer="0.19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I5" sqref="I5"/>
    </sheetView>
  </sheetViews>
  <sheetFormatPr defaultColWidth="8" defaultRowHeight="21.75"/>
  <cols>
    <col min="1" max="1" width="32.625" style="30" customWidth="1"/>
    <col min="2" max="7" width="9.875" style="2" customWidth="1"/>
    <col min="8" max="16384" width="8" style="2"/>
  </cols>
  <sheetData>
    <row r="1" spans="1:7" ht="27.75">
      <c r="A1" s="1" t="s">
        <v>46</v>
      </c>
    </row>
    <row r="2" spans="1:7" ht="21.75" customHeight="1">
      <c r="A2" s="31"/>
      <c r="G2" s="4" t="s">
        <v>0</v>
      </c>
    </row>
    <row r="3" spans="1:7" ht="27.75">
      <c r="A3" s="5"/>
      <c r="B3" s="45" t="s">
        <v>34</v>
      </c>
      <c r="C3" s="46"/>
      <c r="D3" s="46"/>
      <c r="E3" s="46"/>
      <c r="F3" s="46"/>
      <c r="G3" s="47"/>
    </row>
    <row r="4" spans="1:7" ht="27.75">
      <c r="A4" s="6" t="s">
        <v>1</v>
      </c>
      <c r="B4" s="41" t="s">
        <v>2</v>
      </c>
      <c r="C4" s="42"/>
      <c r="D4" s="43"/>
      <c r="E4" s="41" t="s">
        <v>3</v>
      </c>
      <c r="F4" s="42"/>
      <c r="G4" s="43"/>
    </row>
    <row r="5" spans="1:7" ht="27.75">
      <c r="A5" s="7"/>
      <c r="B5" s="8" t="s">
        <v>4</v>
      </c>
      <c r="C5" s="8" t="s">
        <v>5</v>
      </c>
      <c r="D5" s="8" t="s">
        <v>6</v>
      </c>
      <c r="E5" s="8" t="s">
        <v>4</v>
      </c>
      <c r="F5" s="8" t="s">
        <v>5</v>
      </c>
      <c r="G5" s="8" t="s">
        <v>6</v>
      </c>
    </row>
    <row r="6" spans="1:7" ht="24">
      <c r="A6" s="9" t="s">
        <v>7</v>
      </c>
      <c r="B6" s="32">
        <f>ROUND((B7+B12+B20),2)</f>
        <v>3033.11</v>
      </c>
      <c r="C6" s="32">
        <f>ROUND((C7+C12+C20),2)</f>
        <v>553</v>
      </c>
      <c r="D6" s="33">
        <f>ROUND(SUM(B6:C6),2)</f>
        <v>3586.11</v>
      </c>
      <c r="E6" s="32">
        <f>ROUND((E7+E12+E20),2)</f>
        <v>3609.13</v>
      </c>
      <c r="F6" s="32">
        <f>ROUND((F7+F12+F20),2)</f>
        <v>751.41</v>
      </c>
      <c r="G6" s="33">
        <f>ROUND(SUM(E6:F6),2)</f>
        <v>4360.54</v>
      </c>
    </row>
    <row r="7" spans="1:7" s="11" customFormat="1" ht="24">
      <c r="A7" s="12" t="s">
        <v>8</v>
      </c>
      <c r="B7" s="34">
        <f>ROUND(SUM(B8:B11),2)</f>
        <v>1498.35</v>
      </c>
      <c r="C7" s="34">
        <f>ROUND(SUM(C8:C11),2)</f>
        <v>458.46</v>
      </c>
      <c r="D7" s="35">
        <f>ROUND(SUM(B7:C7),2)</f>
        <v>1956.81</v>
      </c>
      <c r="E7" s="34">
        <f>ROUND(SUM(E8:E11),2)</f>
        <v>1790.37</v>
      </c>
      <c r="F7" s="34">
        <f>ROUND(SUM(F8:F11),2)</f>
        <v>619.24</v>
      </c>
      <c r="G7" s="35">
        <f>ROUND(SUM(E7:F7),2)</f>
        <v>2409.61</v>
      </c>
    </row>
    <row r="8" spans="1:7" s="11" customFormat="1" ht="24">
      <c r="A8" s="14" t="s">
        <v>9</v>
      </c>
      <c r="B8" s="36">
        <v>207.15</v>
      </c>
      <c r="C8" s="36">
        <v>210.89</v>
      </c>
      <c r="D8" s="36">
        <f>SUM(B8:C8)</f>
        <v>418.03999999999996</v>
      </c>
      <c r="E8" s="36">
        <v>408.33</v>
      </c>
      <c r="F8" s="36">
        <v>41.02</v>
      </c>
      <c r="G8" s="36">
        <f t="shared" ref="G8:G11" si="0">SUM(E8:F8)</f>
        <v>449.34999999999997</v>
      </c>
    </row>
    <row r="9" spans="1:7" s="11" customFormat="1" ht="24">
      <c r="A9" s="14" t="s">
        <v>35</v>
      </c>
      <c r="B9" s="36">
        <v>259.52</v>
      </c>
      <c r="C9" s="36">
        <v>61.37</v>
      </c>
      <c r="D9" s="36">
        <f>SUM(B9:C9)</f>
        <v>320.89</v>
      </c>
      <c r="E9" s="36">
        <v>353.16</v>
      </c>
      <c r="F9" s="36">
        <v>63.8</v>
      </c>
      <c r="G9" s="36">
        <f t="shared" si="0"/>
        <v>416.96000000000004</v>
      </c>
    </row>
    <row r="10" spans="1:7" s="11" customFormat="1" ht="24">
      <c r="A10" s="14" t="s">
        <v>11</v>
      </c>
      <c r="B10" s="36">
        <v>224.35</v>
      </c>
      <c r="C10" s="36">
        <v>142.01</v>
      </c>
      <c r="D10" s="36">
        <f>SUM(B10:C10)</f>
        <v>366.36</v>
      </c>
      <c r="E10" s="36">
        <v>225.42</v>
      </c>
      <c r="F10" s="36">
        <v>416.06</v>
      </c>
      <c r="G10" s="36">
        <f t="shared" si="0"/>
        <v>641.48</v>
      </c>
    </row>
    <row r="11" spans="1:7" s="11" customFormat="1" ht="24">
      <c r="A11" s="14" t="s">
        <v>12</v>
      </c>
      <c r="B11" s="36">
        <v>807.33</v>
      </c>
      <c r="C11" s="36">
        <v>44.19</v>
      </c>
      <c r="D11" s="36">
        <f>SUM(B11:C11)</f>
        <v>851.52</v>
      </c>
      <c r="E11" s="36">
        <v>803.46</v>
      </c>
      <c r="F11" s="36">
        <v>98.36</v>
      </c>
      <c r="G11" s="36">
        <f t="shared" si="0"/>
        <v>901.82</v>
      </c>
    </row>
    <row r="12" spans="1:7" s="11" customFormat="1" ht="24">
      <c r="A12" s="12" t="s">
        <v>13</v>
      </c>
      <c r="B12" s="34">
        <f>ROUND(SUM(B13:B19),2)</f>
        <v>1534.76</v>
      </c>
      <c r="C12" s="34">
        <f>ROUND(SUM(C13:C19),2)</f>
        <v>12.77</v>
      </c>
      <c r="D12" s="35">
        <f>ROUND(SUM(B12:C12),2)</f>
        <v>1547.53</v>
      </c>
      <c r="E12" s="34">
        <f>ROUND(SUM(E13:E19),2)</f>
        <v>1818.76</v>
      </c>
      <c r="F12" s="34">
        <f>ROUND(SUM(F13:F19),2)</f>
        <v>32.74</v>
      </c>
      <c r="G12" s="35">
        <f>ROUND(SUM(E12:F12),2)</f>
        <v>1851.5</v>
      </c>
    </row>
    <row r="13" spans="1:7" s="11" customFormat="1" ht="24">
      <c r="A13" s="14" t="s">
        <v>14</v>
      </c>
      <c r="B13" s="36">
        <v>477.31</v>
      </c>
      <c r="C13" s="36">
        <v>0</v>
      </c>
      <c r="D13" s="36">
        <f t="shared" ref="D13:D19" si="1">SUM(B13:C13)</f>
        <v>477.31</v>
      </c>
      <c r="E13" s="36">
        <v>473.83</v>
      </c>
      <c r="F13" s="36">
        <v>0</v>
      </c>
      <c r="G13" s="36">
        <f t="shared" ref="G13:G19" si="2">SUM(E13:F13)</f>
        <v>473.83</v>
      </c>
    </row>
    <row r="14" spans="1:7" s="11" customFormat="1" ht="24">
      <c r="A14" s="14" t="s">
        <v>15</v>
      </c>
      <c r="B14" s="36">
        <v>673.77</v>
      </c>
      <c r="C14" s="36">
        <v>0</v>
      </c>
      <c r="D14" s="36">
        <f t="shared" si="1"/>
        <v>673.77</v>
      </c>
      <c r="E14" s="36">
        <v>674.67</v>
      </c>
      <c r="F14" s="36">
        <v>0</v>
      </c>
      <c r="G14" s="36">
        <f t="shared" si="2"/>
        <v>674.67</v>
      </c>
    </row>
    <row r="15" spans="1:7" s="11" customFormat="1" ht="24">
      <c r="A15" s="14" t="s">
        <v>36</v>
      </c>
      <c r="B15" s="36">
        <v>164.52</v>
      </c>
      <c r="C15" s="36">
        <v>0</v>
      </c>
      <c r="D15" s="36">
        <f t="shared" si="1"/>
        <v>164.52</v>
      </c>
      <c r="E15" s="36">
        <v>252.7</v>
      </c>
      <c r="F15" s="36">
        <v>0</v>
      </c>
      <c r="G15" s="36">
        <f t="shared" si="2"/>
        <v>252.7</v>
      </c>
    </row>
    <row r="16" spans="1:7" s="11" customFormat="1" ht="24">
      <c r="A16" s="14" t="s">
        <v>17</v>
      </c>
      <c r="B16" s="36">
        <v>25.24</v>
      </c>
      <c r="C16" s="36">
        <v>0</v>
      </c>
      <c r="D16" s="36">
        <f t="shared" si="1"/>
        <v>25.24</v>
      </c>
      <c r="E16" s="36">
        <v>16</v>
      </c>
      <c r="F16" s="36">
        <v>0</v>
      </c>
      <c r="G16" s="36">
        <f t="shared" si="2"/>
        <v>16</v>
      </c>
    </row>
    <row r="17" spans="1:7" s="11" customFormat="1" ht="24">
      <c r="A17" s="14" t="s">
        <v>18</v>
      </c>
      <c r="B17" s="36">
        <v>20.010000000000002</v>
      </c>
      <c r="C17" s="36">
        <v>0</v>
      </c>
      <c r="D17" s="36">
        <f t="shared" si="1"/>
        <v>20.010000000000002</v>
      </c>
      <c r="E17" s="36">
        <v>68.510000000000005</v>
      </c>
      <c r="F17" s="36">
        <v>0</v>
      </c>
      <c r="G17" s="36">
        <f t="shared" si="2"/>
        <v>68.510000000000005</v>
      </c>
    </row>
    <row r="18" spans="1:7" s="11" customFormat="1" ht="24">
      <c r="A18" s="17" t="s">
        <v>19</v>
      </c>
      <c r="B18" s="36">
        <v>165.07</v>
      </c>
      <c r="C18" s="36">
        <v>12.62</v>
      </c>
      <c r="D18" s="36">
        <f t="shared" si="1"/>
        <v>177.69</v>
      </c>
      <c r="E18" s="36">
        <v>325.89</v>
      </c>
      <c r="F18" s="36">
        <v>32.65</v>
      </c>
      <c r="G18" s="36">
        <f t="shared" si="2"/>
        <v>358.53999999999996</v>
      </c>
    </row>
    <row r="19" spans="1:7" s="11" customFormat="1" ht="24">
      <c r="A19" s="14" t="s">
        <v>20</v>
      </c>
      <c r="B19" s="36">
        <v>8.84</v>
      </c>
      <c r="C19" s="36">
        <v>0.15</v>
      </c>
      <c r="D19" s="36">
        <f t="shared" si="1"/>
        <v>8.99</v>
      </c>
      <c r="E19" s="36">
        <v>7.16</v>
      </c>
      <c r="F19" s="36">
        <v>0.09</v>
      </c>
      <c r="G19" s="36">
        <f t="shared" si="2"/>
        <v>7.25</v>
      </c>
    </row>
    <row r="20" spans="1:7" s="11" customFormat="1" ht="24">
      <c r="A20" s="12" t="s">
        <v>21</v>
      </c>
      <c r="B20" s="34"/>
      <c r="C20" s="34">
        <f>ROUND((B7+B12+C7+C12)*0.07*4/12,2)</f>
        <v>81.77</v>
      </c>
      <c r="D20" s="35">
        <f>ROUND(SUM(B20:C20),2)</f>
        <v>81.77</v>
      </c>
      <c r="E20" s="34"/>
      <c r="F20" s="34">
        <f>ROUND((E7+E12+F7+F12)*0.07*4/12,2)</f>
        <v>99.43</v>
      </c>
      <c r="G20" s="35">
        <f>ROUND(SUM(E20:F20),2)</f>
        <v>99.43</v>
      </c>
    </row>
    <row r="21" spans="1:7" s="11" customFormat="1" ht="24">
      <c r="A21" s="12" t="s">
        <v>37</v>
      </c>
      <c r="B21" s="34">
        <f>ROUND(SUM(B22:B24),2)</f>
        <v>0</v>
      </c>
      <c r="C21" s="34">
        <f>ROUND(SUM(C22:C24),2)</f>
        <v>491.66</v>
      </c>
      <c r="D21" s="35">
        <f>ROUND(SUM(B21:C21),2)</f>
        <v>491.66</v>
      </c>
      <c r="E21" s="34">
        <f>ROUND(SUM(E22:E24),2)</f>
        <v>0</v>
      </c>
      <c r="F21" s="34">
        <f>ROUND(SUM(F22:F24),2)</f>
        <v>412.73</v>
      </c>
      <c r="G21" s="35">
        <f>ROUND(SUM(E21:F21),2)</f>
        <v>412.73</v>
      </c>
    </row>
    <row r="22" spans="1:7" s="11" customFormat="1" ht="24">
      <c r="A22" s="14" t="s">
        <v>38</v>
      </c>
      <c r="B22" s="36">
        <v>0</v>
      </c>
      <c r="C22" s="36">
        <v>384.23</v>
      </c>
      <c r="D22" s="36">
        <f t="shared" ref="D22:D24" si="3">SUM(B22:C22)</f>
        <v>384.23</v>
      </c>
      <c r="E22" s="36">
        <v>0</v>
      </c>
      <c r="F22" s="36">
        <v>382.86</v>
      </c>
      <c r="G22" s="36">
        <f t="shared" ref="G22:G24" si="4">SUM(E22:F22)</f>
        <v>382.86</v>
      </c>
    </row>
    <row r="23" spans="1:7" s="11" customFormat="1" ht="24">
      <c r="A23" s="14" t="s">
        <v>39</v>
      </c>
      <c r="B23" s="36">
        <v>0</v>
      </c>
      <c r="C23" s="36">
        <v>75.06</v>
      </c>
      <c r="D23" s="36">
        <f t="shared" si="3"/>
        <v>75.06</v>
      </c>
      <c r="E23" s="36">
        <v>0</v>
      </c>
      <c r="F23" s="36">
        <v>27.84</v>
      </c>
      <c r="G23" s="36">
        <f t="shared" si="4"/>
        <v>27.84</v>
      </c>
    </row>
    <row r="24" spans="1:7" s="11" customFormat="1" ht="24">
      <c r="A24" s="19" t="s">
        <v>40</v>
      </c>
      <c r="B24" s="36">
        <v>0</v>
      </c>
      <c r="C24" s="36">
        <v>32.369999999999997</v>
      </c>
      <c r="D24" s="36">
        <f t="shared" si="3"/>
        <v>32.369999999999997</v>
      </c>
      <c r="E24" s="36">
        <v>0</v>
      </c>
      <c r="F24" s="36">
        <v>2.0299999999999998</v>
      </c>
      <c r="G24" s="36">
        <f t="shared" si="4"/>
        <v>2.0299999999999998</v>
      </c>
    </row>
    <row r="25" spans="1:7" s="11" customFormat="1" ht="24">
      <c r="A25" s="12" t="s">
        <v>41</v>
      </c>
      <c r="B25" s="34">
        <f>ROUND((B6+B21),2)</f>
        <v>3033.11</v>
      </c>
      <c r="C25" s="34">
        <f>ROUND((C6+C21),2)</f>
        <v>1044.6600000000001</v>
      </c>
      <c r="D25" s="35">
        <f>ROUND(SUM(B25:C25),2)</f>
        <v>4077.77</v>
      </c>
      <c r="E25" s="34">
        <f>ROUND((E6+E21),2)</f>
        <v>3609.13</v>
      </c>
      <c r="F25" s="34">
        <f>ROUND((F6+F21),2)</f>
        <v>1164.1400000000001</v>
      </c>
      <c r="G25" s="35">
        <f>ROUND(SUM(E25:F25),2)</f>
        <v>4773.2700000000004</v>
      </c>
    </row>
    <row r="26" spans="1:7" s="11" customFormat="1" ht="24">
      <c r="A26" s="20" t="s">
        <v>42</v>
      </c>
      <c r="B26" s="34">
        <f>ROUND(B25/B27,2)</f>
        <v>4.62</v>
      </c>
      <c r="C26" s="34">
        <f>C25/B27</f>
        <v>1.5900456621004568</v>
      </c>
      <c r="D26" s="35">
        <f>ROUND(D25/B27,2)</f>
        <v>6.21</v>
      </c>
      <c r="E26" s="34">
        <f>ROUND(E25/E27,2)</f>
        <v>6.4</v>
      </c>
      <c r="F26" s="34">
        <f>F25/E27</f>
        <v>2.0640780141843975</v>
      </c>
      <c r="G26" s="35">
        <f>ROUND(G25/E27,2)</f>
        <v>8.4600000000000009</v>
      </c>
    </row>
    <row r="27" spans="1:7" s="11" customFormat="1" ht="24">
      <c r="A27" s="23" t="s">
        <v>28</v>
      </c>
      <c r="B27" s="48">
        <v>657</v>
      </c>
      <c r="C27" s="49"/>
      <c r="D27" s="50"/>
      <c r="E27" s="48">
        <v>564</v>
      </c>
      <c r="F27" s="49"/>
      <c r="G27" s="50"/>
    </row>
    <row r="28" spans="1:7" s="11" customFormat="1" ht="24">
      <c r="A28" s="54" t="s">
        <v>43</v>
      </c>
      <c r="B28" s="51">
        <v>6.86</v>
      </c>
      <c r="C28" s="52"/>
      <c r="D28" s="53"/>
      <c r="E28" s="51">
        <v>6.86</v>
      </c>
      <c r="F28" s="52"/>
      <c r="G28" s="53"/>
    </row>
    <row r="29" spans="1:7" ht="24">
      <c r="A29" s="55" t="s">
        <v>30</v>
      </c>
      <c r="B29" s="56">
        <f>B27*B28</f>
        <v>4507.0200000000004</v>
      </c>
      <c r="C29" s="56"/>
      <c r="D29" s="56"/>
      <c r="E29" s="56">
        <f>E27*E28</f>
        <v>3869.04</v>
      </c>
      <c r="F29" s="56"/>
      <c r="G29" s="56"/>
    </row>
    <row r="30" spans="1:7" ht="24">
      <c r="A30" s="24" t="s">
        <v>31</v>
      </c>
      <c r="B30" s="37">
        <f>B29-B25</f>
        <v>1473.9100000000003</v>
      </c>
      <c r="C30" s="37"/>
      <c r="D30" s="37">
        <f>B29-D25</f>
        <v>429.25000000000045</v>
      </c>
      <c r="E30" s="37">
        <f>E29-E25</f>
        <v>259.90999999999985</v>
      </c>
      <c r="F30" s="37"/>
      <c r="G30" s="37">
        <f>E29-G25</f>
        <v>-904.23000000000047</v>
      </c>
    </row>
    <row r="31" spans="1:7" ht="24">
      <c r="A31" s="27" t="s">
        <v>44</v>
      </c>
      <c r="B31" s="38">
        <f>B28-B26</f>
        <v>2.2400000000000002</v>
      </c>
      <c r="C31" s="39"/>
      <c r="D31" s="38">
        <f>B28-D26</f>
        <v>0.65000000000000036</v>
      </c>
      <c r="E31" s="38">
        <f>E28-E26</f>
        <v>0.45999999999999996</v>
      </c>
      <c r="F31" s="39"/>
      <c r="G31" s="38">
        <f>E28-G26</f>
        <v>-1.6000000000000005</v>
      </c>
    </row>
  </sheetData>
  <mergeCells count="9">
    <mergeCell ref="B29:D29"/>
    <mergeCell ref="E29:G29"/>
    <mergeCell ref="B3:G3"/>
    <mergeCell ref="B4:D4"/>
    <mergeCell ref="E4:G4"/>
    <mergeCell ref="B27:D27"/>
    <mergeCell ref="E27:G27"/>
    <mergeCell ref="B28:D28"/>
    <mergeCell ref="E28:G28"/>
  </mergeCells>
  <pageMargins left="0.33" right="0.18" top="0.75" bottom="0.38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ข้าวเจ้านาปี</vt:lpstr>
      <vt:lpstr>ข้าวโพดเลี้ยงสัตว์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1219</cp:lastModifiedBy>
  <cp:lastPrinted>2017-11-03T04:19:13Z</cp:lastPrinted>
  <dcterms:created xsi:type="dcterms:W3CDTF">2017-07-24T16:37:27Z</dcterms:created>
  <dcterms:modified xsi:type="dcterms:W3CDTF">2017-11-03T04:20:11Z</dcterms:modified>
</cp:coreProperties>
</file>