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8715"/>
  </bookViews>
  <sheets>
    <sheet name="ข้าวหอมมะลิ" sheetId="4" r:id="rId1"/>
    <sheet name="สับปะรดโรงงาน" sheetId="5" r:id="rId2"/>
    <sheet name="มันสำปะหลัง" sheetId="6" r:id="rId3"/>
  </sheets>
  <calcPr calcId="144525"/>
</workbook>
</file>

<file path=xl/calcChain.xml><?xml version="1.0" encoding="utf-8"?>
<calcChain xmlns="http://schemas.openxmlformats.org/spreadsheetml/2006/main">
  <c r="B29" i="5" l="1"/>
  <c r="E29" i="5"/>
  <c r="E27" i="4"/>
  <c r="E28" i="4" s="1"/>
  <c r="B27" i="4"/>
  <c r="B28" i="4" s="1"/>
  <c r="E29" i="6" l="1"/>
  <c r="B29" i="6"/>
  <c r="G24" i="6"/>
  <c r="D24" i="6"/>
  <c r="G23" i="6"/>
  <c r="D23" i="6"/>
  <c r="G22" i="6"/>
  <c r="D22" i="6"/>
  <c r="F21" i="6"/>
  <c r="E21" i="6"/>
  <c r="C21" i="6"/>
  <c r="B21" i="6"/>
  <c r="G19" i="6"/>
  <c r="D19" i="6"/>
  <c r="G18" i="6"/>
  <c r="D18" i="6"/>
  <c r="G17" i="6"/>
  <c r="D17" i="6"/>
  <c r="G16" i="6"/>
  <c r="D16" i="6"/>
  <c r="G15" i="6"/>
  <c r="D15" i="6"/>
  <c r="G14" i="6"/>
  <c r="D14" i="6"/>
  <c r="G13" i="6"/>
  <c r="D13" i="6"/>
  <c r="F12" i="6"/>
  <c r="E12" i="6"/>
  <c r="G12" i="6" s="1"/>
  <c r="C12" i="6"/>
  <c r="B12" i="6"/>
  <c r="G11" i="6"/>
  <c r="D11" i="6"/>
  <c r="G10" i="6"/>
  <c r="D10" i="6"/>
  <c r="G9" i="6"/>
  <c r="D9" i="6"/>
  <c r="G8" i="6"/>
  <c r="D8" i="6"/>
  <c r="F7" i="6"/>
  <c r="E7" i="6"/>
  <c r="E6" i="6" s="1"/>
  <c r="E25" i="6" s="1"/>
  <c r="E26" i="6" s="1"/>
  <c r="C7" i="6"/>
  <c r="B7" i="6"/>
  <c r="B6" i="6"/>
  <c r="G16" i="5"/>
  <c r="D16" i="5"/>
  <c r="G7" i="6" l="1"/>
  <c r="G20" i="6" s="1"/>
  <c r="G6" i="6" s="1"/>
  <c r="G25" i="6" s="1"/>
  <c r="E30" i="6"/>
  <c r="E31" i="6" s="1"/>
  <c r="D21" i="6"/>
  <c r="F20" i="6"/>
  <c r="F6" i="6" s="1"/>
  <c r="F25" i="6" s="1"/>
  <c r="F26" i="6" s="1"/>
  <c r="B25" i="6"/>
  <c r="B26" i="6" s="1"/>
  <c r="C20" i="6"/>
  <c r="C6" i="6" s="1"/>
  <c r="C25" i="6" s="1"/>
  <c r="C26" i="6" s="1"/>
  <c r="D7" i="6"/>
  <c r="D20" i="6" s="1"/>
  <c r="D6" i="6" s="1"/>
  <c r="D25" i="6" s="1"/>
  <c r="D26" i="6" s="1"/>
  <c r="D12" i="6"/>
  <c r="G21" i="6"/>
  <c r="E12" i="5"/>
  <c r="F12" i="5"/>
  <c r="C12" i="5"/>
  <c r="B12" i="5"/>
  <c r="G24" i="5"/>
  <c r="D24" i="5"/>
  <c r="G23" i="5"/>
  <c r="D23" i="5"/>
  <c r="G22" i="5"/>
  <c r="D22" i="5"/>
  <c r="F21" i="5"/>
  <c r="E21" i="5"/>
  <c r="C21" i="5"/>
  <c r="B21" i="5"/>
  <c r="G19" i="5"/>
  <c r="D19" i="5"/>
  <c r="G18" i="5"/>
  <c r="D18" i="5"/>
  <c r="G17" i="5"/>
  <c r="D17" i="5"/>
  <c r="G15" i="5"/>
  <c r="D15" i="5"/>
  <c r="G14" i="5"/>
  <c r="D14" i="5"/>
  <c r="G13" i="5"/>
  <c r="D13" i="5"/>
  <c r="G11" i="5"/>
  <c r="D11" i="5"/>
  <c r="G10" i="5"/>
  <c r="D10" i="5"/>
  <c r="G9" i="5"/>
  <c r="D9" i="5"/>
  <c r="G8" i="5"/>
  <c r="D8" i="5"/>
  <c r="F7" i="5"/>
  <c r="E7" i="5"/>
  <c r="C7" i="5"/>
  <c r="B7" i="5"/>
  <c r="G26" i="6" l="1"/>
  <c r="G30" i="6"/>
  <c r="G31" i="6" s="1"/>
  <c r="B30" i="6"/>
  <c r="B31" i="6" s="1"/>
  <c r="D30" i="6"/>
  <c r="D31" i="6" s="1"/>
  <c r="G12" i="5"/>
  <c r="C20" i="5"/>
  <c r="C6" i="5" s="1"/>
  <c r="C25" i="5" s="1"/>
  <c r="C26" i="5" s="1"/>
  <c r="F20" i="5"/>
  <c r="F6" i="5" s="1"/>
  <c r="F25" i="5" s="1"/>
  <c r="F26" i="5" s="1"/>
  <c r="D12" i="5"/>
  <c r="D7" i="5"/>
  <c r="E6" i="5"/>
  <c r="E25" i="5" s="1"/>
  <c r="G21" i="5"/>
  <c r="G7" i="5"/>
  <c r="B6" i="5"/>
  <c r="B25" i="5" s="1"/>
  <c r="D21" i="5"/>
  <c r="E26" i="5" l="1"/>
  <c r="E30" i="5"/>
  <c r="E31" i="5" s="1"/>
  <c r="B26" i="5"/>
  <c r="B30" i="5"/>
  <c r="B31" i="5" s="1"/>
  <c r="G20" i="5"/>
  <c r="G6" i="5" s="1"/>
  <c r="G25" i="5" s="1"/>
  <c r="D20" i="5"/>
  <c r="G26" i="5" l="1"/>
  <c r="G30" i="5"/>
  <c r="G31" i="5" s="1"/>
  <c r="D6" i="5"/>
  <c r="G23" i="4"/>
  <c r="D23" i="4"/>
  <c r="G22" i="4"/>
  <c r="D22" i="4"/>
  <c r="G21" i="4"/>
  <c r="D21" i="4"/>
  <c r="F20" i="4"/>
  <c r="E20" i="4"/>
  <c r="C20" i="4"/>
  <c r="B20" i="4"/>
  <c r="G18" i="4"/>
  <c r="D18" i="4"/>
  <c r="G17" i="4"/>
  <c r="D17" i="4"/>
  <c r="G16" i="4"/>
  <c r="D16" i="4"/>
  <c r="G15" i="4"/>
  <c r="D15" i="4"/>
  <c r="G14" i="4"/>
  <c r="D14" i="4"/>
  <c r="G13" i="4"/>
  <c r="D13" i="4"/>
  <c r="F12" i="4"/>
  <c r="E12" i="4"/>
  <c r="C12" i="4"/>
  <c r="B12" i="4"/>
  <c r="G11" i="4"/>
  <c r="D11" i="4"/>
  <c r="G10" i="4"/>
  <c r="D10" i="4"/>
  <c r="G9" i="4"/>
  <c r="D9" i="4"/>
  <c r="G8" i="4"/>
  <c r="D8" i="4"/>
  <c r="F7" i="4"/>
  <c r="E7" i="4"/>
  <c r="C7" i="4"/>
  <c r="B7" i="4"/>
  <c r="D25" i="5" l="1"/>
  <c r="B6" i="4"/>
  <c r="B24" i="4" s="1"/>
  <c r="D20" i="4"/>
  <c r="D12" i="4"/>
  <c r="G20" i="4"/>
  <c r="G12" i="4"/>
  <c r="E6" i="4"/>
  <c r="E24" i="4" s="1"/>
  <c r="G7" i="4"/>
  <c r="D7" i="4"/>
  <c r="C19" i="4"/>
  <c r="C6" i="4" s="1"/>
  <c r="C24" i="4" s="1"/>
  <c r="C25" i="4" s="1"/>
  <c r="F19" i="4"/>
  <c r="F6" i="4" s="1"/>
  <c r="F24" i="4" s="1"/>
  <c r="F25" i="4" s="1"/>
  <c r="B25" i="4" l="1"/>
  <c r="B29" i="4"/>
  <c r="B30" i="4" s="1"/>
  <c r="E25" i="4"/>
  <c r="E29" i="4"/>
  <c r="E30" i="4" s="1"/>
  <c r="D26" i="5"/>
  <c r="D30" i="5"/>
  <c r="D31" i="5" s="1"/>
  <c r="G19" i="4"/>
  <c r="G6" i="4" s="1"/>
  <c r="G24" i="4" s="1"/>
  <c r="D19" i="4"/>
  <c r="D6" i="4" s="1"/>
  <c r="D24" i="4" s="1"/>
  <c r="D25" i="4" l="1"/>
  <c r="D29" i="4"/>
  <c r="D30" i="4" s="1"/>
  <c r="G25" i="4"/>
  <c r="G29" i="4"/>
  <c r="G30" i="4" s="1"/>
</calcChain>
</file>

<file path=xl/sharedStrings.xml><?xml version="1.0" encoding="utf-8"?>
<sst xmlns="http://schemas.openxmlformats.org/spreadsheetml/2006/main" count="113" uniqueCount="41">
  <si>
    <t>หน่วย : บาท/ไร่</t>
  </si>
  <si>
    <t>รายการ</t>
  </si>
  <si>
    <t>S1</t>
  </si>
  <si>
    <t>N</t>
  </si>
  <si>
    <t>เงินสด</t>
  </si>
  <si>
    <t>ไม่เป็นเงินสด</t>
  </si>
  <si>
    <t>รวม</t>
  </si>
  <si>
    <t>1.  ต้นทุนผันแปร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</si>
  <si>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</si>
  <si>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</si>
  <si>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</si>
  <si>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</si>
  <si>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</si>
  <si>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</si>
  <si>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</si>
  <si>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</si>
  <si>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</si>
  <si>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ค่าสารอื่นๆ และวัสดุปรับปรุงดิน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</si>
  <si>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</si>
  <si>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</si>
  <si>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</si>
  <si>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1.3  ค่าเสียโอกาสเงินลงทุน</t>
  </si>
  <si>
    <t>2. ต้นทุนคงที่</t>
  </si>
  <si>
    <t xml:space="preserve">   ค่าเช่าที่ดิน</t>
  </si>
  <si>
    <t xml:space="preserve">   ค่าเสื่อมอุปกรณ์การเกษตร</t>
  </si>
  <si>
    <t xml:space="preserve">    ค่าเสียโอกาสเงินลงทุนอุปกรณ์การเกษตร</t>
  </si>
  <si>
    <t>3. ต้นทุนรวมต่อไร่</t>
  </si>
  <si>
    <t>4. ต้นทุนรวมต่อกิโลกรัม</t>
  </si>
  <si>
    <t>5. ผลผลิตต่อไร่ (กก.)</t>
  </si>
  <si>
    <t>6. ราคาที่เกษตรกรขายได้ที่ไร่นา (บาท/กิโลกรัม)</t>
  </si>
  <si>
    <t>7. ผลตอบแทนต่อไร่</t>
  </si>
  <si>
    <t>8. ผลตอบแทนสุทธิต่อไร่</t>
  </si>
  <si>
    <t>9. ผลตอบแทนสุทธิต่อกิโลกรัม</t>
  </si>
  <si>
    <t xml:space="preserve">4. ต้นทุนรวมต่อเกวียน (ตัน)   </t>
  </si>
  <si>
    <t>9. ผลตอบแทนสุทธิต่อตัน</t>
  </si>
  <si>
    <t xml:space="preserve">   ค่าเสียโอกาสเงินลงทุนอุปกรณ์การเกษตร</t>
  </si>
  <si>
    <t>นครพนม</t>
  </si>
  <si>
    <t>ตารางที่ 38  ต้นทุนการผลิตข้าวหอมมะลิ แยกตามลักษณะความเหมาะสมของพื้นที่</t>
  </si>
  <si>
    <t>ตารางที่ 39  ต้นทุนการผลิตสับปะรดโรงงาน แยกตามลักษณะความเหมาะสมของพื้นที่</t>
  </si>
  <si>
    <t>ตารางที่ 40  ต้นทุนการผลิตมันสำปะหลัง แยกตามลักษณะความเหมาะสมของพื้นที่</t>
  </si>
  <si>
    <t>6. ราคาที่เกษตรกรขายได้ที่ไร่นา (บาท/ตัน)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</si>
</sst>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indexed="8"/>
      <name val="TH SarabunPSK"/>
      <family val="2"/>
    </font>
    <font>
      <sz val="16"/>
      <name val="Angsana New"/>
      <family val="1"/>
    </font>
    <font>
      <sz val="14"/>
      <name val="AngsanaUPC"/>
      <family val="1"/>
    </font>
    <font>
      <b/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9" fillId="0" borderId="0" applyFont="0" applyFill="0" applyBorder="0" applyAlignment="0" applyProtection="0"/>
    <xf numFmtId="0" fontId="9" fillId="0" borderId="0"/>
  </cellStyleXfs>
  <cellXfs count="46">
    <xf numFmtId="0" fontId="0" fillId="0" borderId="0" xfId="0"/>
    <xf numFmtId="2" fontId="3" fillId="0" borderId="0" xfId="2" applyNumberFormat="1" applyFont="1" applyFill="1" applyBorder="1" applyAlignment="1"/>
    <xf numFmtId="2" fontId="4" fillId="0" borderId="1" xfId="2" applyNumberFormat="1" applyFont="1" applyFill="1" applyBorder="1" applyAlignment="1"/>
    <xf numFmtId="49" fontId="5" fillId="0" borderId="8" xfId="2" applyNumberFormat="1" applyFont="1" applyFill="1" applyBorder="1" applyAlignment="1">
      <alignment horizontal="center" vertical="center"/>
    </xf>
    <xf numFmtId="2" fontId="5" fillId="0" borderId="9" xfId="2" applyNumberFormat="1" applyFont="1" applyFill="1" applyBorder="1" applyAlignment="1">
      <alignment vertical="center"/>
    </xf>
    <xf numFmtId="43" fontId="5" fillId="0" borderId="9" xfId="1" applyFont="1" applyFill="1" applyBorder="1" applyAlignment="1">
      <alignment horizontal="right"/>
    </xf>
    <xf numFmtId="2" fontId="5" fillId="0" borderId="10" xfId="2" applyNumberFormat="1" applyFont="1" applyFill="1" applyBorder="1" applyAlignment="1">
      <alignment vertical="center"/>
    </xf>
    <xf numFmtId="43" fontId="5" fillId="0" borderId="10" xfId="1" applyFont="1" applyFill="1" applyBorder="1" applyAlignment="1">
      <alignment horizontal="right"/>
    </xf>
    <xf numFmtId="2" fontId="6" fillId="0" borderId="10" xfId="2" applyNumberFormat="1" applyFont="1" applyFill="1" applyBorder="1" applyAlignment="1">
      <alignment vertical="center"/>
    </xf>
    <xf numFmtId="43" fontId="6" fillId="0" borderId="10" xfId="1" applyFont="1" applyFill="1" applyBorder="1"/>
    <xf numFmtId="43" fontId="7" fillId="0" borderId="10" xfId="1" applyFont="1" applyFill="1" applyBorder="1"/>
    <xf numFmtId="43" fontId="8" fillId="0" borderId="10" xfId="1" applyFont="1" applyFill="1" applyBorder="1"/>
    <xf numFmtId="43" fontId="6" fillId="0" borderId="10" xfId="1" applyFont="1" applyFill="1" applyBorder="1" applyAlignment="1">
      <alignment vertical="center"/>
    </xf>
    <xf numFmtId="43" fontId="7" fillId="0" borderId="10" xfId="1" applyFont="1" applyFill="1" applyBorder="1" applyAlignment="1">
      <alignment vertical="center"/>
    </xf>
    <xf numFmtId="2" fontId="6" fillId="0" borderId="10" xfId="3" applyNumberFormat="1" applyFont="1" applyBorder="1" applyAlignment="1">
      <alignment vertical="center"/>
    </xf>
    <xf numFmtId="43" fontId="5" fillId="0" borderId="10" xfId="1" applyFont="1" applyFill="1" applyBorder="1" applyAlignment="1">
      <alignment horizontal="right" vertical="center"/>
    </xf>
    <xf numFmtId="43" fontId="10" fillId="0" borderId="10" xfId="1" applyFont="1" applyFill="1" applyBorder="1" applyAlignment="1">
      <alignment horizontal="right" vertical="center"/>
    </xf>
    <xf numFmtId="2" fontId="6" fillId="0" borderId="10" xfId="4" applyNumberFormat="1" applyFont="1" applyFill="1" applyBorder="1" applyAlignment="1">
      <alignment vertical="center"/>
    </xf>
    <xf numFmtId="2" fontId="5" fillId="0" borderId="10" xfId="4" applyNumberFormat="1" applyFont="1" applyFill="1" applyBorder="1" applyAlignment="1" applyProtection="1">
      <alignment horizontal="left" vertical="center"/>
    </xf>
    <xf numFmtId="165" fontId="5" fillId="0" borderId="10" xfId="1" applyNumberFormat="1" applyFont="1" applyFill="1" applyBorder="1" applyAlignment="1">
      <alignment horizontal="right" vertical="center"/>
    </xf>
    <xf numFmtId="164" fontId="5" fillId="0" borderId="10" xfId="1" applyNumberFormat="1" applyFont="1" applyBorder="1" applyAlignment="1">
      <alignment horizontal="right" vertical="center"/>
    </xf>
    <xf numFmtId="165" fontId="5" fillId="0" borderId="10" xfId="1" applyNumberFormat="1" applyFont="1" applyBorder="1" applyAlignment="1">
      <alignment horizontal="right" vertical="center"/>
    </xf>
    <xf numFmtId="2" fontId="6" fillId="0" borderId="10" xfId="4" applyNumberFormat="1" applyFont="1" applyFill="1" applyBorder="1" applyAlignment="1" applyProtection="1">
      <alignment horizontal="left" vertical="center"/>
    </xf>
    <xf numFmtId="164" fontId="5" fillId="0" borderId="10" xfId="1" applyNumberFormat="1" applyFont="1" applyFill="1" applyBorder="1" applyAlignment="1">
      <alignment horizontal="right" vertical="center"/>
    </xf>
    <xf numFmtId="2" fontId="5" fillId="0" borderId="11" xfId="4" applyNumberFormat="1" applyFont="1" applyFill="1" applyBorder="1" applyAlignment="1" applyProtection="1">
      <alignment horizontal="left" vertical="center"/>
    </xf>
    <xf numFmtId="164" fontId="5" fillId="0" borderId="11" xfId="1" applyNumberFormat="1" applyFont="1" applyFill="1" applyBorder="1" applyAlignment="1">
      <alignment horizontal="right" vertical="center"/>
    </xf>
    <xf numFmtId="165" fontId="5" fillId="0" borderId="11" xfId="1" applyNumberFormat="1" applyFont="1" applyFill="1" applyBorder="1" applyAlignment="1">
      <alignment horizontal="right" vertical="center"/>
    </xf>
    <xf numFmtId="164" fontId="5" fillId="0" borderId="11" xfId="1" applyNumberFormat="1" applyFont="1" applyBorder="1" applyAlignment="1">
      <alignment horizontal="right" vertical="center"/>
    </xf>
    <xf numFmtId="165" fontId="5" fillId="0" borderId="11" xfId="1" applyNumberFormat="1" applyFont="1" applyBorder="1" applyAlignment="1">
      <alignment horizontal="right" vertical="center"/>
    </xf>
    <xf numFmtId="4" fontId="5" fillId="0" borderId="10" xfId="1" applyNumberFormat="1" applyFont="1" applyBorder="1" applyAlignment="1">
      <alignment horizontal="right" vertical="center"/>
    </xf>
    <xf numFmtId="0" fontId="0" fillId="0" borderId="0" xfId="0" applyFont="1"/>
    <xf numFmtId="43" fontId="0" fillId="0" borderId="0" xfId="0" applyNumberFormat="1" applyFont="1"/>
    <xf numFmtId="4" fontId="6" fillId="0" borderId="12" xfId="1" applyNumberFormat="1" applyFont="1" applyBorder="1" applyAlignment="1">
      <alignment horizontal="center" vertical="center"/>
    </xf>
    <xf numFmtId="4" fontId="6" fillId="0" borderId="13" xfId="1" applyNumberFormat="1" applyFont="1" applyBorder="1" applyAlignment="1">
      <alignment horizontal="center" vertical="center"/>
    </xf>
    <xf numFmtId="4" fontId="6" fillId="0" borderId="14" xfId="1" applyNumberFormat="1" applyFont="1" applyBorder="1" applyAlignment="1">
      <alignment horizontal="center" vertical="center"/>
    </xf>
    <xf numFmtId="4" fontId="6" fillId="0" borderId="12" xfId="1" applyNumberFormat="1" applyFont="1" applyFill="1" applyBorder="1" applyAlignment="1">
      <alignment horizontal="center" vertical="center"/>
    </xf>
    <xf numFmtId="4" fontId="6" fillId="0" borderId="13" xfId="1" applyNumberFormat="1" applyFont="1" applyFill="1" applyBorder="1" applyAlignment="1">
      <alignment horizontal="center" vertical="center"/>
    </xf>
    <xf numFmtId="4" fontId="6" fillId="0" borderId="14" xfId="1" applyNumberFormat="1" applyFont="1" applyFill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center" vertical="center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6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เครื่องหมายจุลภาค 3" xfId="3"/>
    <cellStyle name="ปกติ 3" xfId="4"/>
    <cellStyle name="ปกติ_ประมาณการเดือน ธค.254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L22" sqref="L22"/>
    </sheetView>
  </sheetViews>
  <sheetFormatPr defaultRowHeight="15" x14ac:dyDescent="0.25"/>
  <cols>
    <col min="1" max="1" width="36.7109375" customWidth="1"/>
    <col min="2" max="7" width="12.140625" customWidth="1"/>
  </cols>
  <sheetData>
    <row r="1" spans="1:7" ht="27.75" x14ac:dyDescent="0.65">
      <c r="A1" s="1" t="s">
        <v>37</v>
      </c>
      <c r="B1" s="1"/>
      <c r="C1" s="1"/>
      <c r="D1" s="1"/>
      <c r="E1" s="1"/>
      <c r="F1" s="1"/>
      <c r="G1" s="1"/>
    </row>
    <row r="2" spans="1:7" ht="21.75" x14ac:dyDescent="0.5">
      <c r="A2" s="2"/>
      <c r="B2" s="2"/>
      <c r="C2" s="2"/>
      <c r="D2" s="2"/>
      <c r="E2" s="2"/>
      <c r="F2" s="2"/>
      <c r="G2" s="2" t="s">
        <v>0</v>
      </c>
    </row>
    <row r="3" spans="1:7" ht="27.75" x14ac:dyDescent="0.25">
      <c r="A3" s="43" t="s">
        <v>1</v>
      </c>
      <c r="B3" s="38" t="s">
        <v>36</v>
      </c>
      <c r="C3" s="39"/>
      <c r="D3" s="39"/>
      <c r="E3" s="40"/>
      <c r="F3" s="40"/>
      <c r="G3" s="41"/>
    </row>
    <row r="4" spans="1:7" ht="27.75" x14ac:dyDescent="0.25">
      <c r="A4" s="44"/>
      <c r="B4" s="42" t="s">
        <v>2</v>
      </c>
      <c r="C4" s="42"/>
      <c r="D4" s="42"/>
      <c r="E4" s="42" t="s">
        <v>3</v>
      </c>
      <c r="F4" s="42"/>
      <c r="G4" s="42"/>
    </row>
    <row r="5" spans="1:7" ht="24" x14ac:dyDescent="0.25">
      <c r="A5" s="45"/>
      <c r="B5" s="3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</row>
    <row r="6" spans="1:7" ht="24" x14ac:dyDescent="0.55000000000000004">
      <c r="A6" s="4" t="s">
        <v>7</v>
      </c>
      <c r="B6" s="5">
        <f t="shared" ref="B6:G6" si="0">+B7+B12+B19</f>
        <v>1995.54</v>
      </c>
      <c r="C6" s="5">
        <f t="shared" si="0"/>
        <v>1318.3700000000001</v>
      </c>
      <c r="D6" s="5">
        <f t="shared" si="0"/>
        <v>3313.9100000000003</v>
      </c>
      <c r="E6" s="5">
        <f t="shared" si="0"/>
        <v>2042.38</v>
      </c>
      <c r="F6" s="5">
        <f t="shared" si="0"/>
        <v>1354.5</v>
      </c>
      <c r="G6" s="5">
        <f t="shared" si="0"/>
        <v>3396.88</v>
      </c>
    </row>
    <row r="7" spans="1:7" ht="24" x14ac:dyDescent="0.55000000000000004">
      <c r="A7" s="6" t="s">
        <v>8</v>
      </c>
      <c r="B7" s="7">
        <f t="shared" ref="B7:G7" si="1">+B8+B9+B10+B11</f>
        <v>1157.73</v>
      </c>
      <c r="C7" s="7">
        <f t="shared" si="1"/>
        <v>1007.4900000000001</v>
      </c>
      <c r="D7" s="7">
        <f t="shared" si="1"/>
        <v>2165.2200000000003</v>
      </c>
      <c r="E7" s="7">
        <f t="shared" si="1"/>
        <v>1144.98</v>
      </c>
      <c r="F7" s="7">
        <f t="shared" si="1"/>
        <v>989.79</v>
      </c>
      <c r="G7" s="7">
        <f t="shared" si="1"/>
        <v>2134.77</v>
      </c>
    </row>
    <row r="8" spans="1:7" ht="24" x14ac:dyDescent="0.55000000000000004">
      <c r="A8" s="8" t="s">
        <v>9</v>
      </c>
      <c r="B8" s="9">
        <v>351.64</v>
      </c>
      <c r="C8" s="9">
        <v>249.3</v>
      </c>
      <c r="D8" s="9">
        <f>+B8+C8</f>
        <v>600.94000000000005</v>
      </c>
      <c r="E8" s="9">
        <v>358.26</v>
      </c>
      <c r="F8" s="9">
        <v>197.93</v>
      </c>
      <c r="G8" s="9">
        <f>+E8+F8</f>
        <v>556.19000000000005</v>
      </c>
    </row>
    <row r="9" spans="1:7" ht="24" x14ac:dyDescent="0.55000000000000004">
      <c r="A9" s="8" t="s">
        <v>10</v>
      </c>
      <c r="B9" s="10">
        <v>195.2</v>
      </c>
      <c r="C9" s="10">
        <v>172.67</v>
      </c>
      <c r="D9" s="9">
        <f t="shared" ref="D9:D18" si="2">+B9+C9</f>
        <v>367.87</v>
      </c>
      <c r="E9" s="10">
        <v>239.28</v>
      </c>
      <c r="F9" s="10">
        <v>263.77999999999997</v>
      </c>
      <c r="G9" s="9">
        <f t="shared" ref="G9:G11" si="3">+E9+F9</f>
        <v>503.05999999999995</v>
      </c>
    </row>
    <row r="10" spans="1:7" ht="24" x14ac:dyDescent="0.55000000000000004">
      <c r="A10" s="8" t="s">
        <v>11</v>
      </c>
      <c r="B10" s="10">
        <v>44.13</v>
      </c>
      <c r="C10" s="10">
        <v>388.66</v>
      </c>
      <c r="D10" s="9">
        <f t="shared" si="2"/>
        <v>432.79</v>
      </c>
      <c r="E10" s="10">
        <v>15.5</v>
      </c>
      <c r="F10" s="10">
        <v>181.22</v>
      </c>
      <c r="G10" s="9">
        <f t="shared" si="3"/>
        <v>196.72</v>
      </c>
    </row>
    <row r="11" spans="1:7" ht="24" x14ac:dyDescent="0.55000000000000004">
      <c r="A11" s="8" t="s">
        <v>12</v>
      </c>
      <c r="B11" s="10">
        <v>566.76</v>
      </c>
      <c r="C11" s="10">
        <v>196.86</v>
      </c>
      <c r="D11" s="9">
        <f t="shared" si="2"/>
        <v>763.62</v>
      </c>
      <c r="E11" s="10">
        <v>531.94000000000005</v>
      </c>
      <c r="F11" s="10">
        <v>346.86</v>
      </c>
      <c r="G11" s="9">
        <f t="shared" si="3"/>
        <v>878.80000000000007</v>
      </c>
    </row>
    <row r="12" spans="1:7" ht="24" x14ac:dyDescent="0.55000000000000004">
      <c r="A12" s="6" t="s">
        <v>13</v>
      </c>
      <c r="B12" s="7">
        <f t="shared" ref="B12:G12" si="4">+B13+B14+B15+B16+B17+B18</f>
        <v>837.81000000000006</v>
      </c>
      <c r="C12" s="7">
        <f t="shared" si="4"/>
        <v>198.82000000000002</v>
      </c>
      <c r="D12" s="7">
        <f t="shared" si="4"/>
        <v>1036.6300000000001</v>
      </c>
      <c r="E12" s="7">
        <f t="shared" si="4"/>
        <v>897.40000000000009</v>
      </c>
      <c r="F12" s="7">
        <f t="shared" si="4"/>
        <v>249.84</v>
      </c>
      <c r="G12" s="7">
        <f t="shared" si="4"/>
        <v>1147.24</v>
      </c>
    </row>
    <row r="13" spans="1:7" ht="24" x14ac:dyDescent="0.55000000000000004">
      <c r="A13" s="8" t="s">
        <v>14</v>
      </c>
      <c r="B13" s="10">
        <v>0</v>
      </c>
      <c r="C13" s="10">
        <v>104.19</v>
      </c>
      <c r="D13" s="10">
        <f t="shared" si="2"/>
        <v>104.19</v>
      </c>
      <c r="E13" s="10">
        <v>0</v>
      </c>
      <c r="F13" s="10">
        <v>106.12</v>
      </c>
      <c r="G13" s="10">
        <f>+E13+F13</f>
        <v>106.12</v>
      </c>
    </row>
    <row r="14" spans="1:7" ht="24" x14ac:dyDescent="0.55000000000000004">
      <c r="A14" s="8" t="s">
        <v>15</v>
      </c>
      <c r="B14" s="10">
        <v>423.29</v>
      </c>
      <c r="C14" s="10">
        <v>79.23</v>
      </c>
      <c r="D14" s="10">
        <f t="shared" si="2"/>
        <v>502.52000000000004</v>
      </c>
      <c r="E14" s="10">
        <v>491.07</v>
      </c>
      <c r="F14" s="10">
        <v>123.97</v>
      </c>
      <c r="G14" s="10">
        <f t="shared" ref="G14:G18" si="5">+E14+F14</f>
        <v>615.04</v>
      </c>
    </row>
    <row r="15" spans="1:7" ht="24" x14ac:dyDescent="0.55000000000000004">
      <c r="A15" s="8" t="s">
        <v>16</v>
      </c>
      <c r="B15" s="10">
        <v>11.74</v>
      </c>
      <c r="C15" s="10">
        <v>0</v>
      </c>
      <c r="D15" s="10">
        <f t="shared" si="2"/>
        <v>11.74</v>
      </c>
      <c r="E15" s="10">
        <v>4.55</v>
      </c>
      <c r="F15" s="10">
        <v>0</v>
      </c>
      <c r="G15" s="10">
        <f t="shared" si="5"/>
        <v>4.55</v>
      </c>
    </row>
    <row r="16" spans="1:7" ht="24" x14ac:dyDescent="0.55000000000000004">
      <c r="A16" s="8" t="s">
        <v>18</v>
      </c>
      <c r="B16" s="13">
        <v>39.49</v>
      </c>
      <c r="C16" s="13">
        <v>0</v>
      </c>
      <c r="D16" s="10">
        <f t="shared" si="2"/>
        <v>39.49</v>
      </c>
      <c r="E16" s="13">
        <v>32.36</v>
      </c>
      <c r="F16" s="13">
        <v>0</v>
      </c>
      <c r="G16" s="10">
        <f t="shared" si="5"/>
        <v>32.36</v>
      </c>
    </row>
    <row r="17" spans="1:7" ht="24" x14ac:dyDescent="0.55000000000000004">
      <c r="A17" s="14" t="s">
        <v>19</v>
      </c>
      <c r="B17" s="13">
        <v>363.29</v>
      </c>
      <c r="C17" s="13">
        <v>15.4</v>
      </c>
      <c r="D17" s="10">
        <f t="shared" si="2"/>
        <v>378.69</v>
      </c>
      <c r="E17" s="13">
        <v>369.42</v>
      </c>
      <c r="F17" s="13">
        <v>19.75</v>
      </c>
      <c r="G17" s="10">
        <f t="shared" si="5"/>
        <v>389.17</v>
      </c>
    </row>
    <row r="18" spans="1:7" ht="24" x14ac:dyDescent="0.55000000000000004">
      <c r="A18" s="8" t="s">
        <v>20</v>
      </c>
      <c r="B18" s="13"/>
      <c r="C18" s="13"/>
      <c r="D18" s="10">
        <f t="shared" si="2"/>
        <v>0</v>
      </c>
      <c r="E18" s="13"/>
      <c r="F18" s="13"/>
      <c r="G18" s="10">
        <f t="shared" si="5"/>
        <v>0</v>
      </c>
    </row>
    <row r="19" spans="1:7" ht="24" x14ac:dyDescent="0.25">
      <c r="A19" s="6" t="s">
        <v>21</v>
      </c>
      <c r="B19" s="16"/>
      <c r="C19" s="16">
        <f>ROUND((B7+C7+B12+C12)*0.07*6/12,2)</f>
        <v>112.06</v>
      </c>
      <c r="D19" s="16">
        <f>ROUND((D7+D12)*0.07*6/12,2)</f>
        <v>112.06</v>
      </c>
      <c r="E19" s="16"/>
      <c r="F19" s="16">
        <f>ROUND((E7+F7+E12+F12)*0.07*6/12,2)</f>
        <v>114.87</v>
      </c>
      <c r="G19" s="16">
        <f>ROUND((G7+G12)*0.07*6/12,2)</f>
        <v>114.87</v>
      </c>
    </row>
    <row r="20" spans="1:7" ht="24" x14ac:dyDescent="0.25">
      <c r="A20" s="6" t="s">
        <v>22</v>
      </c>
      <c r="B20" s="15">
        <f t="shared" ref="B20:G20" si="6">+B21+B22+B23</f>
        <v>0</v>
      </c>
      <c r="C20" s="15">
        <f t="shared" si="6"/>
        <v>932.7</v>
      </c>
      <c r="D20" s="15">
        <f t="shared" si="6"/>
        <v>932.7</v>
      </c>
      <c r="E20" s="15">
        <f t="shared" si="6"/>
        <v>0</v>
      </c>
      <c r="F20" s="15">
        <f t="shared" si="6"/>
        <v>821.20999999999992</v>
      </c>
      <c r="G20" s="15">
        <f t="shared" si="6"/>
        <v>821.20999999999992</v>
      </c>
    </row>
    <row r="21" spans="1:7" ht="24" x14ac:dyDescent="0.25">
      <c r="A21" s="8" t="s">
        <v>23</v>
      </c>
      <c r="B21" s="13">
        <v>0</v>
      </c>
      <c r="C21" s="13">
        <v>687.79</v>
      </c>
      <c r="D21" s="13">
        <f t="shared" ref="D21:D23" si="7">+B21+C21</f>
        <v>687.79</v>
      </c>
      <c r="E21" s="13">
        <v>0</v>
      </c>
      <c r="F21" s="13">
        <v>673.56</v>
      </c>
      <c r="G21" s="13">
        <f>+E21+F21</f>
        <v>673.56</v>
      </c>
    </row>
    <row r="22" spans="1:7" ht="24" x14ac:dyDescent="0.25">
      <c r="A22" s="8" t="s">
        <v>24</v>
      </c>
      <c r="B22" s="13">
        <v>0</v>
      </c>
      <c r="C22" s="13">
        <v>179.95</v>
      </c>
      <c r="D22" s="13">
        <f t="shared" si="7"/>
        <v>179.95</v>
      </c>
      <c r="E22" s="13">
        <v>0</v>
      </c>
      <c r="F22" s="13">
        <v>103.85</v>
      </c>
      <c r="G22" s="13">
        <f t="shared" ref="G22:G23" si="8">+E22+F22</f>
        <v>103.85</v>
      </c>
    </row>
    <row r="23" spans="1:7" ht="24" x14ac:dyDescent="0.25">
      <c r="A23" s="17" t="s">
        <v>25</v>
      </c>
      <c r="B23" s="13">
        <v>0</v>
      </c>
      <c r="C23" s="13">
        <v>64.959999999999994</v>
      </c>
      <c r="D23" s="13">
        <f t="shared" si="7"/>
        <v>64.959999999999994</v>
      </c>
      <c r="E23" s="13">
        <v>0</v>
      </c>
      <c r="F23" s="13">
        <v>43.8</v>
      </c>
      <c r="G23" s="13">
        <f t="shared" si="8"/>
        <v>43.8</v>
      </c>
    </row>
    <row r="24" spans="1:7" ht="24" x14ac:dyDescent="0.25">
      <c r="A24" s="6" t="s">
        <v>26</v>
      </c>
      <c r="B24" s="15">
        <f t="shared" ref="B24:G24" si="9">+B6+B20</f>
        <v>1995.54</v>
      </c>
      <c r="C24" s="15">
        <f t="shared" si="9"/>
        <v>2251.0700000000002</v>
      </c>
      <c r="D24" s="15">
        <f t="shared" si="9"/>
        <v>4246.6100000000006</v>
      </c>
      <c r="E24" s="15">
        <f t="shared" si="9"/>
        <v>2042.38</v>
      </c>
      <c r="F24" s="15">
        <f t="shared" si="9"/>
        <v>2175.71</v>
      </c>
      <c r="G24" s="15">
        <f t="shared" si="9"/>
        <v>4218.09</v>
      </c>
    </row>
    <row r="25" spans="1:7" ht="24" x14ac:dyDescent="0.25">
      <c r="A25" s="18" t="s">
        <v>33</v>
      </c>
      <c r="B25" s="29">
        <f>+ROUND(B24/B26*1000,0)</f>
        <v>5446</v>
      </c>
      <c r="C25" s="29">
        <f>+ROUND(C24/B26*1000,0)</f>
        <v>6143</v>
      </c>
      <c r="D25" s="29">
        <f>+ROUND(D24/B26*1000,0)</f>
        <v>11589</v>
      </c>
      <c r="E25" s="29">
        <f>+ROUND(E24/E26*1000,0)</f>
        <v>6416</v>
      </c>
      <c r="F25" s="29">
        <f>+ROUND(F24/E26*1000,0)</f>
        <v>6835</v>
      </c>
      <c r="G25" s="29">
        <f>+ROUND(G24/E26*1000,0)</f>
        <v>13252</v>
      </c>
    </row>
    <row r="26" spans="1:7" s="30" customFormat="1" ht="24" x14ac:dyDescent="0.25">
      <c r="A26" s="22" t="s">
        <v>28</v>
      </c>
      <c r="B26" s="35">
        <v>366.43</v>
      </c>
      <c r="C26" s="36"/>
      <c r="D26" s="37"/>
      <c r="E26" s="35">
        <v>318.31</v>
      </c>
      <c r="F26" s="36"/>
      <c r="G26" s="37"/>
    </row>
    <row r="27" spans="1:7" s="30" customFormat="1" ht="24" x14ac:dyDescent="0.25">
      <c r="A27" s="22" t="s">
        <v>40</v>
      </c>
      <c r="B27" s="35">
        <f>10.46*1000</f>
        <v>10460</v>
      </c>
      <c r="C27" s="36"/>
      <c r="D27" s="37"/>
      <c r="E27" s="35">
        <f>10.46*1000</f>
        <v>10460</v>
      </c>
      <c r="F27" s="36"/>
      <c r="G27" s="37"/>
    </row>
    <row r="28" spans="1:7" s="30" customFormat="1" ht="24" x14ac:dyDescent="0.25">
      <c r="A28" s="22" t="s">
        <v>30</v>
      </c>
      <c r="B28" s="32">
        <f>+ROUND(B26*B27,2)/1000</f>
        <v>3832.8577999999998</v>
      </c>
      <c r="C28" s="33"/>
      <c r="D28" s="34"/>
      <c r="E28" s="32">
        <f>+ROUND(E26*E27,2)/1000</f>
        <v>3329.5226000000002</v>
      </c>
      <c r="F28" s="33"/>
      <c r="G28" s="34"/>
    </row>
    <row r="29" spans="1:7" ht="24" x14ac:dyDescent="0.25">
      <c r="A29" s="18" t="s">
        <v>31</v>
      </c>
      <c r="B29" s="23">
        <f>B28-B24</f>
        <v>1837.3177999999998</v>
      </c>
      <c r="C29" s="21"/>
      <c r="D29" s="20">
        <f>+B28-D24</f>
        <v>-413.75220000000081</v>
      </c>
      <c r="E29" s="23">
        <f>E28-E24</f>
        <v>1287.1426000000001</v>
      </c>
      <c r="F29" s="21"/>
      <c r="G29" s="20">
        <f>+E28-G24</f>
        <v>-888.56739999999991</v>
      </c>
    </row>
    <row r="30" spans="1:7" ht="24" x14ac:dyDescent="0.25">
      <c r="A30" s="24" t="s">
        <v>34</v>
      </c>
      <c r="B30" s="25">
        <f>+ROUND(B29/B26*1000,2)</f>
        <v>5014.1000000000004</v>
      </c>
      <c r="C30" s="28"/>
      <c r="D30" s="27">
        <f>+ROUND(D29/B26*1000,2)</f>
        <v>-1129.1400000000001</v>
      </c>
      <c r="E30" s="25">
        <f>+ROUND(E29/E26*1000,2)</f>
        <v>4043.68</v>
      </c>
      <c r="F30" s="28"/>
      <c r="G30" s="27">
        <f>+ROUND(G29/E26*1000,2)</f>
        <v>-2791.52</v>
      </c>
    </row>
  </sheetData>
  <mergeCells count="10">
    <mergeCell ref="B3:G3"/>
    <mergeCell ref="B4:D4"/>
    <mergeCell ref="E4:G4"/>
    <mergeCell ref="A3:A5"/>
    <mergeCell ref="B26:D26"/>
    <mergeCell ref="B27:D27"/>
    <mergeCell ref="B28:D28"/>
    <mergeCell ref="E26:G26"/>
    <mergeCell ref="E27:G27"/>
    <mergeCell ref="E28:G28"/>
  </mergeCells>
  <pageMargins left="0.18" right="0.1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xSplit="1" ySplit="5" topLeftCell="B19" activePane="bottomRight" state="frozen"/>
      <selection pane="topRight" activeCell="B1" sqref="B1"/>
      <selection pane="bottomLeft" activeCell="A6" sqref="A6"/>
      <selection pane="bottomRight" activeCell="M22" sqref="M22"/>
    </sheetView>
  </sheetViews>
  <sheetFormatPr defaultRowHeight="15" x14ac:dyDescent="0.25"/>
  <cols>
    <col min="1" max="1" width="36.7109375" customWidth="1"/>
    <col min="2" max="7" width="12.5703125" customWidth="1"/>
  </cols>
  <sheetData>
    <row r="1" spans="1:7" ht="27.75" x14ac:dyDescent="0.65">
      <c r="A1" s="1" t="s">
        <v>38</v>
      </c>
      <c r="B1" s="1"/>
      <c r="C1" s="1"/>
      <c r="D1" s="1"/>
      <c r="E1" s="1"/>
      <c r="F1" s="1"/>
      <c r="G1" s="1"/>
    </row>
    <row r="2" spans="1:7" ht="21.75" x14ac:dyDescent="0.5">
      <c r="A2" s="2"/>
      <c r="B2" s="2"/>
      <c r="C2" s="2"/>
      <c r="D2" s="2"/>
      <c r="E2" s="2"/>
      <c r="F2" s="2"/>
      <c r="G2" s="2" t="s">
        <v>0</v>
      </c>
    </row>
    <row r="3" spans="1:7" ht="27.75" x14ac:dyDescent="0.25">
      <c r="A3" s="43" t="s">
        <v>1</v>
      </c>
      <c r="B3" s="38" t="s">
        <v>36</v>
      </c>
      <c r="C3" s="39"/>
      <c r="D3" s="39"/>
      <c r="E3" s="40"/>
      <c r="F3" s="40"/>
      <c r="G3" s="41"/>
    </row>
    <row r="4" spans="1:7" ht="27.75" x14ac:dyDescent="0.25">
      <c r="A4" s="44"/>
      <c r="B4" s="42" t="s">
        <v>2</v>
      </c>
      <c r="C4" s="42"/>
      <c r="D4" s="42"/>
      <c r="E4" s="42" t="s">
        <v>3</v>
      </c>
      <c r="F4" s="42"/>
      <c r="G4" s="42"/>
    </row>
    <row r="5" spans="1:7" ht="23.25" customHeight="1" x14ac:dyDescent="0.25">
      <c r="A5" s="45"/>
      <c r="B5" s="3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</row>
    <row r="6" spans="1:7" ht="24" x14ac:dyDescent="0.55000000000000004">
      <c r="A6" s="4" t="s">
        <v>7</v>
      </c>
      <c r="B6" s="5">
        <f t="shared" ref="B6:G6" si="0">+B7+B12+B20</f>
        <v>6492.6399999999994</v>
      </c>
      <c r="C6" s="5">
        <f t="shared" si="0"/>
        <v>3897.2500000000005</v>
      </c>
      <c r="D6" s="5">
        <f t="shared" si="0"/>
        <v>10389.89</v>
      </c>
      <c r="E6" s="5">
        <f t="shared" si="0"/>
        <v>5751.45</v>
      </c>
      <c r="F6" s="5">
        <f t="shared" si="0"/>
        <v>4317.57</v>
      </c>
      <c r="G6" s="5">
        <f t="shared" si="0"/>
        <v>10069.019999999999</v>
      </c>
    </row>
    <row r="7" spans="1:7" ht="24" x14ac:dyDescent="0.55000000000000004">
      <c r="A7" s="6" t="s">
        <v>8</v>
      </c>
      <c r="B7" s="7">
        <f t="shared" ref="B7:G7" si="1">+B8+B9+B10+B11</f>
        <v>1638.96</v>
      </c>
      <c r="C7" s="7">
        <f t="shared" si="1"/>
        <v>3159.01</v>
      </c>
      <c r="D7" s="7">
        <f t="shared" si="1"/>
        <v>4797.97</v>
      </c>
      <c r="E7" s="7">
        <f t="shared" si="1"/>
        <v>2049.38</v>
      </c>
      <c r="F7" s="7">
        <f t="shared" si="1"/>
        <v>2846</v>
      </c>
      <c r="G7" s="7">
        <f t="shared" si="1"/>
        <v>4895.38</v>
      </c>
    </row>
    <row r="8" spans="1:7" ht="24" x14ac:dyDescent="0.55000000000000004">
      <c r="A8" s="8" t="s">
        <v>9</v>
      </c>
      <c r="B8" s="9">
        <v>798.23</v>
      </c>
      <c r="C8" s="9">
        <v>0</v>
      </c>
      <c r="D8" s="9">
        <f>+B8+C8</f>
        <v>798.23</v>
      </c>
      <c r="E8" s="9">
        <v>489.59</v>
      </c>
      <c r="F8" s="9">
        <v>0</v>
      </c>
      <c r="G8" s="9">
        <f>+E8+F8</f>
        <v>489.59</v>
      </c>
    </row>
    <row r="9" spans="1:7" ht="24" x14ac:dyDescent="0.55000000000000004">
      <c r="A9" s="8" t="s">
        <v>10</v>
      </c>
      <c r="B9" s="9">
        <v>261.45999999999998</v>
      </c>
      <c r="C9" s="9">
        <v>107</v>
      </c>
      <c r="D9" s="9">
        <f t="shared" ref="D9:D19" si="2">+B9+C9</f>
        <v>368.46</v>
      </c>
      <c r="E9" s="10">
        <v>196.85</v>
      </c>
      <c r="F9" s="10">
        <v>123.66</v>
      </c>
      <c r="G9" s="9">
        <f t="shared" ref="G9:G11" si="3">+E9+F9</f>
        <v>320.51</v>
      </c>
    </row>
    <row r="10" spans="1:7" ht="24" x14ac:dyDescent="0.55000000000000004">
      <c r="A10" s="8" t="s">
        <v>11</v>
      </c>
      <c r="B10" s="9">
        <v>515.29</v>
      </c>
      <c r="C10" s="9">
        <v>1781.54</v>
      </c>
      <c r="D10" s="9">
        <f t="shared" si="2"/>
        <v>2296.83</v>
      </c>
      <c r="E10" s="10">
        <v>1216.3499999999999</v>
      </c>
      <c r="F10" s="10">
        <v>1372.86</v>
      </c>
      <c r="G10" s="9">
        <f t="shared" si="3"/>
        <v>2589.21</v>
      </c>
    </row>
    <row r="11" spans="1:7" ht="24" x14ac:dyDescent="0.55000000000000004">
      <c r="A11" s="8" t="s">
        <v>12</v>
      </c>
      <c r="B11" s="9">
        <v>63.98</v>
      </c>
      <c r="C11" s="9">
        <v>1270.47</v>
      </c>
      <c r="D11" s="9">
        <f t="shared" si="2"/>
        <v>1334.45</v>
      </c>
      <c r="E11" s="10">
        <v>146.59</v>
      </c>
      <c r="F11" s="10">
        <v>1349.48</v>
      </c>
      <c r="G11" s="9">
        <f t="shared" si="3"/>
        <v>1496.07</v>
      </c>
    </row>
    <row r="12" spans="1:7" ht="24" x14ac:dyDescent="0.55000000000000004">
      <c r="A12" s="6" t="s">
        <v>13</v>
      </c>
      <c r="B12" s="7">
        <f>+B13+B14+B15+B16+B17+B18+B19</f>
        <v>4853.6799999999994</v>
      </c>
      <c r="C12" s="7">
        <f>+C13+C14+C15+C16+C17+C18+C19</f>
        <v>58.53</v>
      </c>
      <c r="D12" s="7">
        <f t="shared" ref="D12:G12" si="4">+D13+D14+D15+D16+D17+D18+D19</f>
        <v>4912.21</v>
      </c>
      <c r="E12" s="7">
        <f t="shared" si="4"/>
        <v>3702.0699999999997</v>
      </c>
      <c r="F12" s="7">
        <f t="shared" si="4"/>
        <v>812.85</v>
      </c>
      <c r="G12" s="7">
        <f t="shared" si="4"/>
        <v>4514.92</v>
      </c>
    </row>
    <row r="13" spans="1:7" ht="24" x14ac:dyDescent="0.55000000000000004">
      <c r="A13" s="8" t="s">
        <v>14</v>
      </c>
      <c r="B13" s="9">
        <v>2584.0700000000002</v>
      </c>
      <c r="C13" s="9">
        <v>0</v>
      </c>
      <c r="D13" s="10">
        <f t="shared" si="2"/>
        <v>2584.0700000000002</v>
      </c>
      <c r="E13" s="10">
        <v>1203.79</v>
      </c>
      <c r="F13" s="10">
        <v>769.72</v>
      </c>
      <c r="G13" s="10">
        <f>+E13+F13</f>
        <v>1973.51</v>
      </c>
    </row>
    <row r="14" spans="1:7" ht="24" x14ac:dyDescent="0.55000000000000004">
      <c r="A14" s="8" t="s">
        <v>15</v>
      </c>
      <c r="B14" s="9">
        <v>1586.99</v>
      </c>
      <c r="C14" s="9">
        <v>0</v>
      </c>
      <c r="D14" s="10">
        <f t="shared" si="2"/>
        <v>1586.99</v>
      </c>
      <c r="E14" s="10">
        <v>1785.93</v>
      </c>
      <c r="F14" s="10">
        <v>2.52</v>
      </c>
      <c r="G14" s="10">
        <f t="shared" ref="G14:G19" si="5">+E14+F14</f>
        <v>1788.45</v>
      </c>
    </row>
    <row r="15" spans="1:7" ht="24" x14ac:dyDescent="0.55000000000000004">
      <c r="A15" s="8" t="s">
        <v>16</v>
      </c>
      <c r="B15" s="9">
        <v>34.69</v>
      </c>
      <c r="C15" s="11">
        <v>0</v>
      </c>
      <c r="D15" s="10">
        <f t="shared" si="2"/>
        <v>34.69</v>
      </c>
      <c r="E15" s="10">
        <v>77.22</v>
      </c>
      <c r="F15" s="10">
        <v>0</v>
      </c>
      <c r="G15" s="10">
        <f t="shared" si="5"/>
        <v>77.22</v>
      </c>
    </row>
    <row r="16" spans="1:7" ht="24" x14ac:dyDescent="0.55000000000000004">
      <c r="A16" s="8" t="s">
        <v>17</v>
      </c>
      <c r="B16" s="9">
        <v>214</v>
      </c>
      <c r="C16" s="11">
        <v>0</v>
      </c>
      <c r="D16" s="10">
        <f t="shared" si="2"/>
        <v>214</v>
      </c>
      <c r="E16" s="10">
        <v>196.58</v>
      </c>
      <c r="F16" s="10">
        <v>3.85</v>
      </c>
      <c r="G16" s="10">
        <f t="shared" si="5"/>
        <v>200.43</v>
      </c>
    </row>
    <row r="17" spans="1:8" ht="24" x14ac:dyDescent="0.55000000000000004">
      <c r="A17" s="8" t="s">
        <v>18</v>
      </c>
      <c r="B17" s="12">
        <v>62.36</v>
      </c>
      <c r="C17" s="12">
        <v>0</v>
      </c>
      <c r="D17" s="13">
        <f t="shared" si="2"/>
        <v>62.36</v>
      </c>
      <c r="E17" s="13">
        <v>92.97</v>
      </c>
      <c r="F17" s="13">
        <v>0</v>
      </c>
      <c r="G17" s="10">
        <f t="shared" si="5"/>
        <v>92.97</v>
      </c>
    </row>
    <row r="18" spans="1:8" ht="24" x14ac:dyDescent="0.55000000000000004">
      <c r="A18" s="14" t="s">
        <v>19</v>
      </c>
      <c r="B18" s="12">
        <v>348.74</v>
      </c>
      <c r="C18" s="12">
        <v>52.74</v>
      </c>
      <c r="D18" s="13">
        <f t="shared" si="2"/>
        <v>401.48</v>
      </c>
      <c r="E18" s="13">
        <v>331.53</v>
      </c>
      <c r="F18" s="13">
        <v>29.15</v>
      </c>
      <c r="G18" s="10">
        <f t="shared" si="5"/>
        <v>360.67999999999995</v>
      </c>
    </row>
    <row r="19" spans="1:8" ht="24" x14ac:dyDescent="0.55000000000000004">
      <c r="A19" s="8" t="s">
        <v>20</v>
      </c>
      <c r="B19" s="12">
        <v>22.83</v>
      </c>
      <c r="C19" s="12">
        <v>5.79</v>
      </c>
      <c r="D19" s="13">
        <f t="shared" si="2"/>
        <v>28.619999999999997</v>
      </c>
      <c r="E19" s="13">
        <v>14.05</v>
      </c>
      <c r="F19" s="13">
        <v>7.61</v>
      </c>
      <c r="G19" s="10">
        <f t="shared" si="5"/>
        <v>21.66</v>
      </c>
    </row>
    <row r="20" spans="1:8" ht="24" x14ac:dyDescent="0.25">
      <c r="A20" s="6" t="s">
        <v>21</v>
      </c>
      <c r="B20" s="15"/>
      <c r="C20" s="16">
        <f>ROUND((B7+C7+B12+C12)*0.07,2)</f>
        <v>679.71</v>
      </c>
      <c r="D20" s="16">
        <f>ROUND((D7+D12)*0.07,2)</f>
        <v>679.71</v>
      </c>
      <c r="E20" s="16"/>
      <c r="F20" s="16">
        <f>ROUND((E7+F7+E12+F12)*0.07,2)</f>
        <v>658.72</v>
      </c>
      <c r="G20" s="16">
        <f>ROUND((G7+G12)*0.07,2)</f>
        <v>658.72</v>
      </c>
    </row>
    <row r="21" spans="1:8" ht="24" x14ac:dyDescent="0.25">
      <c r="A21" s="6" t="s">
        <v>22</v>
      </c>
      <c r="B21" s="15">
        <f t="shared" ref="B21:G21" si="6">+B22+B23+B24</f>
        <v>0</v>
      </c>
      <c r="C21" s="15">
        <f t="shared" si="6"/>
        <v>861.9</v>
      </c>
      <c r="D21" s="15">
        <f t="shared" si="6"/>
        <v>861.9</v>
      </c>
      <c r="E21" s="15">
        <f t="shared" si="6"/>
        <v>0</v>
      </c>
      <c r="F21" s="15">
        <f t="shared" si="6"/>
        <v>955.04000000000008</v>
      </c>
      <c r="G21" s="15">
        <f t="shared" si="6"/>
        <v>955.04000000000008</v>
      </c>
    </row>
    <row r="22" spans="1:8" ht="24" x14ac:dyDescent="0.25">
      <c r="A22" s="8" t="s">
        <v>23</v>
      </c>
      <c r="B22" s="12">
        <v>0</v>
      </c>
      <c r="C22" s="12">
        <v>670.8</v>
      </c>
      <c r="D22" s="13">
        <f t="shared" ref="D22:D23" si="7">+B22+C22</f>
        <v>670.8</v>
      </c>
      <c r="E22" s="13">
        <v>0</v>
      </c>
      <c r="F22" s="13">
        <v>735.96</v>
      </c>
      <c r="G22" s="13">
        <f>+E22+F22</f>
        <v>735.96</v>
      </c>
    </row>
    <row r="23" spans="1:8" ht="24" x14ac:dyDescent="0.25">
      <c r="A23" s="8" t="s">
        <v>24</v>
      </c>
      <c r="B23" s="12">
        <v>0</v>
      </c>
      <c r="C23" s="12">
        <v>150.13</v>
      </c>
      <c r="D23" s="13">
        <f t="shared" si="7"/>
        <v>150.13</v>
      </c>
      <c r="E23" s="13">
        <v>0</v>
      </c>
      <c r="F23" s="13">
        <v>177.83</v>
      </c>
      <c r="G23" s="13">
        <f t="shared" ref="G23:G24" si="8">+E23+F23</f>
        <v>177.83</v>
      </c>
    </row>
    <row r="24" spans="1:8" ht="24" x14ac:dyDescent="0.25">
      <c r="A24" s="17" t="s">
        <v>25</v>
      </c>
      <c r="B24" s="12">
        <v>0</v>
      </c>
      <c r="C24" s="12">
        <v>40.97</v>
      </c>
      <c r="D24" s="13">
        <f>+B24+C24</f>
        <v>40.97</v>
      </c>
      <c r="E24" s="13">
        <v>0</v>
      </c>
      <c r="F24" s="13">
        <v>41.25</v>
      </c>
      <c r="G24" s="13">
        <f t="shared" si="8"/>
        <v>41.25</v>
      </c>
    </row>
    <row r="25" spans="1:8" ht="24" x14ac:dyDescent="0.25">
      <c r="A25" s="6" t="s">
        <v>26</v>
      </c>
      <c r="B25" s="15">
        <f t="shared" ref="B25:G25" si="9">+B6+B21</f>
        <v>6492.6399999999994</v>
      </c>
      <c r="C25" s="15">
        <f t="shared" si="9"/>
        <v>4759.1500000000005</v>
      </c>
      <c r="D25" s="15">
        <f t="shared" si="9"/>
        <v>11251.789999999999</v>
      </c>
      <c r="E25" s="15">
        <f t="shared" si="9"/>
        <v>5751.45</v>
      </c>
      <c r="F25" s="15">
        <f t="shared" si="9"/>
        <v>5272.61</v>
      </c>
      <c r="G25" s="15">
        <f t="shared" si="9"/>
        <v>11024.06</v>
      </c>
    </row>
    <row r="26" spans="1:8" ht="24" x14ac:dyDescent="0.25">
      <c r="A26" s="18" t="s">
        <v>27</v>
      </c>
      <c r="B26" s="20">
        <f>+ROUND(B25/B27,2)</f>
        <v>1.98</v>
      </c>
      <c r="C26" s="20">
        <f>+ROUND(C25/B27,2)</f>
        <v>1.45</v>
      </c>
      <c r="D26" s="20">
        <f>+ROUND(D25/B27,2)</f>
        <v>3.43</v>
      </c>
      <c r="E26" s="20">
        <f>+ROUND(E25/E27,2)</f>
        <v>2.12</v>
      </c>
      <c r="F26" s="20">
        <f>+ROUND(F25/E27,2)</f>
        <v>1.94</v>
      </c>
      <c r="G26" s="20">
        <f>+ROUND(G25/E27,2)</f>
        <v>4.0599999999999996</v>
      </c>
    </row>
    <row r="27" spans="1:8" s="30" customFormat="1" ht="24" x14ac:dyDescent="0.25">
      <c r="A27" s="22" t="s">
        <v>28</v>
      </c>
      <c r="B27" s="35">
        <v>3282</v>
      </c>
      <c r="C27" s="36"/>
      <c r="D27" s="37"/>
      <c r="E27" s="35">
        <v>2712.93</v>
      </c>
      <c r="F27" s="36"/>
      <c r="G27" s="37"/>
      <c r="H27" s="31"/>
    </row>
    <row r="28" spans="1:8" s="30" customFormat="1" ht="24" x14ac:dyDescent="0.25">
      <c r="A28" s="22" t="s">
        <v>29</v>
      </c>
      <c r="B28" s="32">
        <v>10.96</v>
      </c>
      <c r="C28" s="33"/>
      <c r="D28" s="34"/>
      <c r="E28" s="32">
        <v>10.96</v>
      </c>
      <c r="F28" s="33"/>
      <c r="G28" s="34"/>
    </row>
    <row r="29" spans="1:8" s="30" customFormat="1" ht="24" x14ac:dyDescent="0.25">
      <c r="A29" s="22" t="s">
        <v>30</v>
      </c>
      <c r="B29" s="32">
        <f>+ROUND(B27*B28,2)</f>
        <v>35970.720000000001</v>
      </c>
      <c r="C29" s="33"/>
      <c r="D29" s="34"/>
      <c r="E29" s="32">
        <f>+ROUND(E27*E28,2)</f>
        <v>29733.71</v>
      </c>
      <c r="F29" s="33"/>
      <c r="G29" s="34"/>
    </row>
    <row r="30" spans="1:8" ht="24" x14ac:dyDescent="0.25">
      <c r="A30" s="18" t="s">
        <v>31</v>
      </c>
      <c r="B30" s="20">
        <f>B29-B25</f>
        <v>29478.080000000002</v>
      </c>
      <c r="C30" s="19"/>
      <c r="D30" s="20">
        <f>+B29-D25</f>
        <v>24718.93</v>
      </c>
      <c r="E30" s="20">
        <f>E29-E25</f>
        <v>23982.26</v>
      </c>
      <c r="F30" s="19"/>
      <c r="G30" s="20">
        <f>+E29-G25</f>
        <v>18709.650000000001</v>
      </c>
    </row>
    <row r="31" spans="1:8" ht="24" x14ac:dyDescent="0.25">
      <c r="A31" s="24" t="s">
        <v>32</v>
      </c>
      <c r="B31" s="27">
        <f>+ROUND(B30/B27,2)</f>
        <v>8.98</v>
      </c>
      <c r="C31" s="26"/>
      <c r="D31" s="27">
        <f>+ROUND(D30/B27,2)</f>
        <v>7.53</v>
      </c>
      <c r="E31" s="27">
        <f>+ROUND(E30/E27,2)</f>
        <v>8.84</v>
      </c>
      <c r="F31" s="26"/>
      <c r="G31" s="27">
        <f>+ROUND(G30/E27,2)</f>
        <v>6.9</v>
      </c>
    </row>
  </sheetData>
  <mergeCells count="10">
    <mergeCell ref="B4:D4"/>
    <mergeCell ref="E4:G4"/>
    <mergeCell ref="B3:G3"/>
    <mergeCell ref="A3:A5"/>
    <mergeCell ref="B27:D27"/>
    <mergeCell ref="B28:D28"/>
    <mergeCell ref="B29:D29"/>
    <mergeCell ref="E27:G27"/>
    <mergeCell ref="E28:G28"/>
    <mergeCell ref="E29:G29"/>
  </mergeCells>
  <pageMargins left="0.18" right="0.19" top="0.75" bottom="0.75" header="0.3" footer="0.3"/>
  <pageSetup scale="85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5" topLeftCell="B20" activePane="bottomRight" state="frozen"/>
      <selection pane="topRight" activeCell="B1" sqref="B1"/>
      <selection pane="bottomLeft" activeCell="A6" sqref="A6"/>
      <selection pane="bottomRight" activeCell="M23" sqref="M23"/>
    </sheetView>
  </sheetViews>
  <sheetFormatPr defaultRowHeight="15" x14ac:dyDescent="0.25"/>
  <cols>
    <col min="1" max="1" width="36.7109375" customWidth="1"/>
    <col min="2" max="7" width="11.7109375" customWidth="1"/>
  </cols>
  <sheetData>
    <row r="1" spans="1:7" ht="27.75" x14ac:dyDescent="0.65">
      <c r="A1" s="1" t="s">
        <v>39</v>
      </c>
      <c r="B1" s="1"/>
      <c r="C1" s="1"/>
      <c r="D1" s="1"/>
      <c r="E1" s="1"/>
      <c r="F1" s="1"/>
      <c r="G1" s="1"/>
    </row>
    <row r="2" spans="1:7" ht="21.75" x14ac:dyDescent="0.5">
      <c r="A2" s="2"/>
      <c r="B2" s="2"/>
      <c r="C2" s="2"/>
      <c r="D2" s="2"/>
      <c r="E2" s="2"/>
      <c r="F2" s="2"/>
      <c r="G2" s="2" t="s">
        <v>0</v>
      </c>
    </row>
    <row r="3" spans="1:7" ht="27.75" x14ac:dyDescent="0.25">
      <c r="A3" s="43" t="s">
        <v>1</v>
      </c>
      <c r="B3" s="38" t="s">
        <v>36</v>
      </c>
      <c r="C3" s="39"/>
      <c r="D3" s="39"/>
      <c r="E3" s="40"/>
      <c r="F3" s="40"/>
      <c r="G3" s="41"/>
    </row>
    <row r="4" spans="1:7" ht="27.75" x14ac:dyDescent="0.25">
      <c r="A4" s="44"/>
      <c r="B4" s="42" t="s">
        <v>2</v>
      </c>
      <c r="C4" s="42"/>
      <c r="D4" s="42"/>
      <c r="E4" s="42" t="s">
        <v>3</v>
      </c>
      <c r="F4" s="42"/>
      <c r="G4" s="42"/>
    </row>
    <row r="5" spans="1:7" ht="24" x14ac:dyDescent="0.25">
      <c r="A5" s="45"/>
      <c r="B5" s="3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</row>
    <row r="6" spans="1:7" ht="24" x14ac:dyDescent="0.55000000000000004">
      <c r="A6" s="4" t="s">
        <v>7</v>
      </c>
      <c r="B6" s="5">
        <f t="shared" ref="B6:G6" si="0">+B7+B12+B20</f>
        <v>1664.1399999999999</v>
      </c>
      <c r="C6" s="5">
        <f t="shared" si="0"/>
        <v>2293.59</v>
      </c>
      <c r="D6" s="5">
        <f t="shared" si="0"/>
        <v>3957.7300000000005</v>
      </c>
      <c r="E6" s="5">
        <f t="shared" si="0"/>
        <v>2067.67</v>
      </c>
      <c r="F6" s="5">
        <f t="shared" si="0"/>
        <v>2316</v>
      </c>
      <c r="G6" s="5">
        <f t="shared" si="0"/>
        <v>4383.6699999999992</v>
      </c>
    </row>
    <row r="7" spans="1:7" ht="24" x14ac:dyDescent="0.55000000000000004">
      <c r="A7" s="6" t="s">
        <v>8</v>
      </c>
      <c r="B7" s="7">
        <f t="shared" ref="B7:G7" si="1">+B8+B9+B10+B11</f>
        <v>991.62</v>
      </c>
      <c r="C7" s="7">
        <f t="shared" si="1"/>
        <v>1631.95</v>
      </c>
      <c r="D7" s="7">
        <f t="shared" si="1"/>
        <v>2623.57</v>
      </c>
      <c r="E7" s="7">
        <f t="shared" si="1"/>
        <v>1221.9499999999998</v>
      </c>
      <c r="F7" s="7">
        <f t="shared" si="1"/>
        <v>1526.1699999999998</v>
      </c>
      <c r="G7" s="7">
        <f t="shared" si="1"/>
        <v>2748.12</v>
      </c>
    </row>
    <row r="8" spans="1:7" ht="24" x14ac:dyDescent="0.55000000000000004">
      <c r="A8" s="8" t="s">
        <v>9</v>
      </c>
      <c r="B8" s="9">
        <v>316.99</v>
      </c>
      <c r="C8" s="9">
        <v>249.02</v>
      </c>
      <c r="D8" s="9">
        <f>+B8+C8</f>
        <v>566.01</v>
      </c>
      <c r="E8" s="9">
        <v>569.75</v>
      </c>
      <c r="F8" s="9">
        <v>30.52</v>
      </c>
      <c r="G8" s="9">
        <f>+E8+F8</f>
        <v>600.27</v>
      </c>
    </row>
    <row r="9" spans="1:7" ht="24" x14ac:dyDescent="0.55000000000000004">
      <c r="A9" s="8" t="s">
        <v>10</v>
      </c>
      <c r="B9" s="9">
        <v>198.04</v>
      </c>
      <c r="C9" s="9">
        <v>377.17</v>
      </c>
      <c r="D9" s="9">
        <f t="shared" ref="D9:D11" si="2">+B9+C9</f>
        <v>575.21</v>
      </c>
      <c r="E9" s="10">
        <v>150.41</v>
      </c>
      <c r="F9" s="10">
        <v>456.39</v>
      </c>
      <c r="G9" s="9">
        <f t="shared" ref="G9:G11" si="3">+E9+F9</f>
        <v>606.79999999999995</v>
      </c>
    </row>
    <row r="10" spans="1:7" ht="24" x14ac:dyDescent="0.55000000000000004">
      <c r="A10" s="8" t="s">
        <v>11</v>
      </c>
      <c r="B10" s="9">
        <v>93.37</v>
      </c>
      <c r="C10" s="9">
        <v>397.64</v>
      </c>
      <c r="D10" s="9">
        <f t="shared" si="2"/>
        <v>491.01</v>
      </c>
      <c r="E10" s="10">
        <v>87.19</v>
      </c>
      <c r="F10" s="10">
        <v>698.92</v>
      </c>
      <c r="G10" s="9">
        <f t="shared" si="3"/>
        <v>786.1099999999999</v>
      </c>
    </row>
    <row r="11" spans="1:7" ht="24" x14ac:dyDescent="0.55000000000000004">
      <c r="A11" s="8" t="s">
        <v>12</v>
      </c>
      <c r="B11" s="9">
        <v>383.22</v>
      </c>
      <c r="C11" s="9">
        <v>608.12</v>
      </c>
      <c r="D11" s="9">
        <f t="shared" si="2"/>
        <v>991.34</v>
      </c>
      <c r="E11" s="10">
        <v>414.6</v>
      </c>
      <c r="F11" s="10">
        <v>340.34</v>
      </c>
      <c r="G11" s="9">
        <f t="shared" si="3"/>
        <v>754.94</v>
      </c>
    </row>
    <row r="12" spans="1:7" ht="24" x14ac:dyDescent="0.55000000000000004">
      <c r="A12" s="6" t="s">
        <v>13</v>
      </c>
      <c r="B12" s="7">
        <f>+B13+B14+B15+B16+B17+B18+B19</f>
        <v>672.52</v>
      </c>
      <c r="C12" s="7">
        <f>+C13+C14+C15+C16+C17+C18+C19</f>
        <v>402.72</v>
      </c>
      <c r="D12" s="7">
        <f>+B12+C12</f>
        <v>1075.24</v>
      </c>
      <c r="E12" s="7">
        <f>+E13+E14+E15+E16+E17+E18+E19</f>
        <v>845.72</v>
      </c>
      <c r="F12" s="7">
        <f>+F13+F14+F15+F16+F17+F18+F19</f>
        <v>503.05</v>
      </c>
      <c r="G12" s="7">
        <f>+E12+F12</f>
        <v>1348.77</v>
      </c>
    </row>
    <row r="13" spans="1:7" ht="24" x14ac:dyDescent="0.55000000000000004">
      <c r="A13" s="8" t="s">
        <v>14</v>
      </c>
      <c r="B13" s="9">
        <v>13.07</v>
      </c>
      <c r="C13" s="9">
        <v>402.72</v>
      </c>
      <c r="D13" s="10">
        <f t="shared" ref="D13:D19" si="4">+B13+C13</f>
        <v>415.79</v>
      </c>
      <c r="E13" s="10">
        <v>0</v>
      </c>
      <c r="F13" s="10">
        <v>503.05</v>
      </c>
      <c r="G13" s="10">
        <f>+E13+F13</f>
        <v>503.05</v>
      </c>
    </row>
    <row r="14" spans="1:7" ht="24" x14ac:dyDescent="0.55000000000000004">
      <c r="A14" s="8" t="s">
        <v>15</v>
      </c>
      <c r="B14" s="9">
        <v>461.7</v>
      </c>
      <c r="C14" s="9">
        <v>0</v>
      </c>
      <c r="D14" s="10">
        <f t="shared" si="4"/>
        <v>461.7</v>
      </c>
      <c r="E14" s="10">
        <v>668.5</v>
      </c>
      <c r="F14" s="10">
        <v>0</v>
      </c>
      <c r="G14" s="10">
        <f t="shared" ref="G14:G19" si="5">+E14+F14</f>
        <v>668.5</v>
      </c>
    </row>
    <row r="15" spans="1:7" ht="24" x14ac:dyDescent="0.55000000000000004">
      <c r="A15" s="8" t="s">
        <v>16</v>
      </c>
      <c r="B15" s="9">
        <v>136.63</v>
      </c>
      <c r="C15" s="11">
        <v>0</v>
      </c>
      <c r="D15" s="10">
        <f t="shared" si="4"/>
        <v>136.63</v>
      </c>
      <c r="E15" s="10">
        <v>99.73</v>
      </c>
      <c r="F15" s="10">
        <v>0</v>
      </c>
      <c r="G15" s="10">
        <f t="shared" si="5"/>
        <v>99.73</v>
      </c>
    </row>
    <row r="16" spans="1:7" ht="24" x14ac:dyDescent="0.55000000000000004">
      <c r="A16" s="8" t="s">
        <v>17</v>
      </c>
      <c r="B16" s="9">
        <v>15.56</v>
      </c>
      <c r="C16" s="11">
        <v>0</v>
      </c>
      <c r="D16" s="10">
        <f t="shared" si="4"/>
        <v>15.56</v>
      </c>
      <c r="E16" s="10">
        <v>27.79</v>
      </c>
      <c r="F16" s="10">
        <v>0</v>
      </c>
      <c r="G16" s="10">
        <f t="shared" si="5"/>
        <v>27.79</v>
      </c>
    </row>
    <row r="17" spans="1:7" ht="24" x14ac:dyDescent="0.55000000000000004">
      <c r="A17" s="8" t="s">
        <v>18</v>
      </c>
      <c r="B17" s="12">
        <v>0</v>
      </c>
      <c r="C17" s="12">
        <v>0</v>
      </c>
      <c r="D17" s="13">
        <f t="shared" si="4"/>
        <v>0</v>
      </c>
      <c r="E17" s="13">
        <v>0</v>
      </c>
      <c r="F17" s="13">
        <v>0</v>
      </c>
      <c r="G17" s="10">
        <f t="shared" si="5"/>
        <v>0</v>
      </c>
    </row>
    <row r="18" spans="1:7" ht="24" x14ac:dyDescent="0.55000000000000004">
      <c r="A18" s="14" t="s">
        <v>19</v>
      </c>
      <c r="B18" s="12">
        <v>45.56</v>
      </c>
      <c r="C18" s="12">
        <v>0</v>
      </c>
      <c r="D18" s="13">
        <f t="shared" si="4"/>
        <v>45.56</v>
      </c>
      <c r="E18" s="13">
        <v>49.7</v>
      </c>
      <c r="F18" s="13">
        <v>0</v>
      </c>
      <c r="G18" s="10">
        <f t="shared" si="5"/>
        <v>49.7</v>
      </c>
    </row>
    <row r="19" spans="1:7" ht="24" x14ac:dyDescent="0.55000000000000004">
      <c r="A19" s="8" t="s">
        <v>20</v>
      </c>
      <c r="B19" s="12">
        <v>0</v>
      </c>
      <c r="C19" s="12">
        <v>0</v>
      </c>
      <c r="D19" s="13">
        <f t="shared" si="4"/>
        <v>0</v>
      </c>
      <c r="E19" s="13">
        <v>0</v>
      </c>
      <c r="F19" s="13">
        <v>0</v>
      </c>
      <c r="G19" s="10">
        <f t="shared" si="5"/>
        <v>0</v>
      </c>
    </row>
    <row r="20" spans="1:7" ht="24" x14ac:dyDescent="0.25">
      <c r="A20" s="6" t="s">
        <v>21</v>
      </c>
      <c r="B20" s="15"/>
      <c r="C20" s="15">
        <f>ROUND((B7+C7+B12+C12)*0.07,2)</f>
        <v>258.92</v>
      </c>
      <c r="D20" s="16">
        <f>ROUND((D7+D12)*0.07,2)</f>
        <v>258.92</v>
      </c>
      <c r="E20" s="16"/>
      <c r="F20" s="16">
        <f>ROUND((E7+F7+E12+F12)*0.07,2)</f>
        <v>286.77999999999997</v>
      </c>
      <c r="G20" s="16">
        <f>ROUND((G7+G12)*0.07,2)</f>
        <v>286.77999999999997</v>
      </c>
    </row>
    <row r="21" spans="1:7" ht="24" x14ac:dyDescent="0.25">
      <c r="A21" s="6" t="s">
        <v>22</v>
      </c>
      <c r="B21" s="15">
        <f t="shared" ref="B21:G21" si="6">+B22+B23+B24</f>
        <v>0</v>
      </c>
      <c r="C21" s="15">
        <f t="shared" si="6"/>
        <v>722.81</v>
      </c>
      <c r="D21" s="15">
        <f t="shared" si="6"/>
        <v>722.81</v>
      </c>
      <c r="E21" s="15">
        <f t="shared" si="6"/>
        <v>0</v>
      </c>
      <c r="F21" s="15">
        <f t="shared" si="6"/>
        <v>646.68000000000006</v>
      </c>
      <c r="G21" s="15">
        <f t="shared" si="6"/>
        <v>646.68000000000006</v>
      </c>
    </row>
    <row r="22" spans="1:7" ht="24" x14ac:dyDescent="0.25">
      <c r="A22" s="8" t="s">
        <v>23</v>
      </c>
      <c r="B22" s="12">
        <v>0</v>
      </c>
      <c r="C22" s="12">
        <v>702.61</v>
      </c>
      <c r="D22" s="13">
        <f t="shared" ref="D22:D23" si="7">+B22+C22</f>
        <v>702.61</v>
      </c>
      <c r="E22" s="13">
        <v>0</v>
      </c>
      <c r="F22" s="13">
        <v>619.89</v>
      </c>
      <c r="G22" s="13">
        <f>+E22+F22</f>
        <v>619.89</v>
      </c>
    </row>
    <row r="23" spans="1:7" ht="24" x14ac:dyDescent="0.25">
      <c r="A23" s="8" t="s">
        <v>24</v>
      </c>
      <c r="B23" s="12">
        <v>0</v>
      </c>
      <c r="C23" s="12">
        <v>17.55</v>
      </c>
      <c r="D23" s="13">
        <f t="shared" si="7"/>
        <v>17.55</v>
      </c>
      <c r="E23" s="13">
        <v>0</v>
      </c>
      <c r="F23" s="13">
        <v>23.32</v>
      </c>
      <c r="G23" s="13">
        <f t="shared" ref="G23:G24" si="8">+E23+F23</f>
        <v>23.32</v>
      </c>
    </row>
    <row r="24" spans="1:7" ht="24" x14ac:dyDescent="0.25">
      <c r="A24" s="17" t="s">
        <v>35</v>
      </c>
      <c r="B24" s="12">
        <v>0</v>
      </c>
      <c r="C24" s="12">
        <v>2.65</v>
      </c>
      <c r="D24" s="13">
        <f>+B24+C24</f>
        <v>2.65</v>
      </c>
      <c r="E24" s="13">
        <v>0</v>
      </c>
      <c r="F24" s="13">
        <v>3.47</v>
      </c>
      <c r="G24" s="13">
        <f t="shared" si="8"/>
        <v>3.47</v>
      </c>
    </row>
    <row r="25" spans="1:7" ht="24" x14ac:dyDescent="0.25">
      <c r="A25" s="6" t="s">
        <v>26</v>
      </c>
      <c r="B25" s="15">
        <f t="shared" ref="B25:G25" si="9">+B6+B21</f>
        <v>1664.1399999999999</v>
      </c>
      <c r="C25" s="15">
        <f t="shared" si="9"/>
        <v>3016.4</v>
      </c>
      <c r="D25" s="15">
        <f t="shared" si="9"/>
        <v>4680.5400000000009</v>
      </c>
      <c r="E25" s="15">
        <f t="shared" si="9"/>
        <v>2067.67</v>
      </c>
      <c r="F25" s="15">
        <f t="shared" si="9"/>
        <v>2962.6800000000003</v>
      </c>
      <c r="G25" s="15">
        <f t="shared" si="9"/>
        <v>5030.3499999999995</v>
      </c>
    </row>
    <row r="26" spans="1:7" ht="24" x14ac:dyDescent="0.25">
      <c r="A26" s="18" t="s">
        <v>27</v>
      </c>
      <c r="B26" s="20">
        <f>+ROUND(B25/B27,2)</f>
        <v>0.68</v>
      </c>
      <c r="C26" s="20">
        <f>+ROUND(C25/B27,2)</f>
        <v>1.23</v>
      </c>
      <c r="D26" s="20">
        <f>+ROUND(D25/B27,2)</f>
        <v>1.91</v>
      </c>
      <c r="E26" s="20">
        <f>+ROUND(E25/E27,2)</f>
        <v>1.08</v>
      </c>
      <c r="F26" s="20">
        <f>+ROUND(F25/E27,2)</f>
        <v>1.54</v>
      </c>
      <c r="G26" s="20">
        <f>+ROUND(G25/E27,2)</f>
        <v>2.62</v>
      </c>
    </row>
    <row r="27" spans="1:7" s="30" customFormat="1" ht="24" x14ac:dyDescent="0.25">
      <c r="A27" s="22" t="s">
        <v>28</v>
      </c>
      <c r="B27" s="35">
        <v>2451.63</v>
      </c>
      <c r="C27" s="36"/>
      <c r="D27" s="37"/>
      <c r="E27" s="35">
        <v>1917.82</v>
      </c>
      <c r="F27" s="36"/>
      <c r="G27" s="37"/>
    </row>
    <row r="28" spans="1:7" s="30" customFormat="1" ht="24" x14ac:dyDescent="0.25">
      <c r="A28" s="22" t="s">
        <v>29</v>
      </c>
      <c r="B28" s="35">
        <v>1.62</v>
      </c>
      <c r="C28" s="36"/>
      <c r="D28" s="37"/>
      <c r="E28" s="35">
        <v>1.62</v>
      </c>
      <c r="F28" s="36"/>
      <c r="G28" s="37"/>
    </row>
    <row r="29" spans="1:7" s="30" customFormat="1" ht="24" x14ac:dyDescent="0.25">
      <c r="A29" s="22" t="s">
        <v>30</v>
      </c>
      <c r="B29" s="32">
        <f>+ROUND(B27*B28,2)</f>
        <v>3971.64</v>
      </c>
      <c r="C29" s="33"/>
      <c r="D29" s="34"/>
      <c r="E29" s="32">
        <f>+ROUND(E27*E28,2)</f>
        <v>3106.87</v>
      </c>
      <c r="F29" s="33"/>
      <c r="G29" s="34"/>
    </row>
    <row r="30" spans="1:7" ht="24" x14ac:dyDescent="0.25">
      <c r="A30" s="18" t="s">
        <v>31</v>
      </c>
      <c r="B30" s="23">
        <f>+B29-B25</f>
        <v>2307.5</v>
      </c>
      <c r="C30" s="19"/>
      <c r="D30" s="20">
        <f>+B29-D25</f>
        <v>-708.900000000001</v>
      </c>
      <c r="E30" s="23">
        <f>+E29-E25</f>
        <v>1039.1999999999998</v>
      </c>
      <c r="F30" s="19"/>
      <c r="G30" s="20">
        <f>+E29-G25</f>
        <v>-1923.4799999999996</v>
      </c>
    </row>
    <row r="31" spans="1:7" ht="24" x14ac:dyDescent="0.25">
      <c r="A31" s="24" t="s">
        <v>32</v>
      </c>
      <c r="B31" s="25">
        <f>+ROUND(B30/B27,2)</f>
        <v>0.94</v>
      </c>
      <c r="C31" s="26"/>
      <c r="D31" s="27">
        <f>+ROUND(D30/B27,2)</f>
        <v>-0.28999999999999998</v>
      </c>
      <c r="E31" s="25">
        <f>+ROUND(E30/E27,2)</f>
        <v>0.54</v>
      </c>
      <c r="F31" s="26"/>
      <c r="G31" s="27">
        <f>+ROUND(G30/E27,2)</f>
        <v>-1</v>
      </c>
    </row>
  </sheetData>
  <mergeCells count="10">
    <mergeCell ref="A3:A5"/>
    <mergeCell ref="B3:G3"/>
    <mergeCell ref="B4:D4"/>
    <mergeCell ref="E4:G4"/>
    <mergeCell ref="B27:D27"/>
    <mergeCell ref="B28:D28"/>
    <mergeCell ref="B29:D29"/>
    <mergeCell ref="E27:G27"/>
    <mergeCell ref="E28:G28"/>
    <mergeCell ref="E29:G29"/>
  </mergeCells>
  <pageMargins left="0.18" right="0.1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ข้าวหอมมะลิ</vt:lpstr>
      <vt:lpstr>สับปะรดโรงงาน</vt:lpstr>
      <vt:lpstr>มันสำปะหลัง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ิปิยมาภรณ์ ศรีสุข</dc:creator>
  <cp:lastModifiedBy>ิปิยมาภรณ์ ศรีสุข</cp:lastModifiedBy>
  <cp:lastPrinted>2017-09-27T04:14:55Z</cp:lastPrinted>
  <dcterms:created xsi:type="dcterms:W3CDTF">2017-07-21T07:56:44Z</dcterms:created>
  <dcterms:modified xsi:type="dcterms:W3CDTF">2017-09-29T03:27:30Z</dcterms:modified>
</cp:coreProperties>
</file>