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115" windowHeight="8010" activeTab="1"/>
  </bookViews>
  <sheets>
    <sheet name="ยางพารา" sheetId="3" r:id="rId1"/>
    <sheet name="ข้าวเหนียวนาปี" sheetId="1" r:id="rId2"/>
    <sheet name="พริก" sheetId="2" r:id="rId3"/>
  </sheets>
  <calcPr calcId="125725"/>
</workbook>
</file>

<file path=xl/calcChain.xml><?xml version="1.0" encoding="utf-8"?>
<calcChain xmlns="http://schemas.openxmlformats.org/spreadsheetml/2006/main">
  <c r="G13" i="3"/>
  <c r="F10"/>
  <c r="E10"/>
  <c r="C10"/>
  <c r="B10"/>
  <c r="D13"/>
  <c r="E27"/>
  <c r="B27"/>
  <c r="G22"/>
  <c r="D22"/>
  <c r="G21"/>
  <c r="D21"/>
  <c r="G20"/>
  <c r="D20"/>
  <c r="G19"/>
  <c r="D19"/>
  <c r="F18"/>
  <c r="E18"/>
  <c r="C18"/>
  <c r="B18"/>
  <c r="G16"/>
  <c r="D16"/>
  <c r="G15"/>
  <c r="D15"/>
  <c r="G14"/>
  <c r="D14"/>
  <c r="G12"/>
  <c r="D12"/>
  <c r="G11"/>
  <c r="D11"/>
  <c r="G9"/>
  <c r="D9"/>
  <c r="G8"/>
  <c r="D8"/>
  <c r="F7"/>
  <c r="E7"/>
  <c r="C7"/>
  <c r="B7"/>
  <c r="G10" l="1"/>
  <c r="G7"/>
  <c r="G18"/>
  <c r="D18"/>
  <c r="E6"/>
  <c r="E23" s="1"/>
  <c r="E24" s="1"/>
  <c r="E29" s="1"/>
  <c r="C17"/>
  <c r="D17" s="1"/>
  <c r="D10"/>
  <c r="F17"/>
  <c r="G17" s="1"/>
  <c r="B6"/>
  <c r="D7"/>
  <c r="E28" l="1"/>
  <c r="C6"/>
  <c r="C23" s="1"/>
  <c r="C24" s="1"/>
  <c r="F6"/>
  <c r="B23"/>
  <c r="D6" l="1"/>
  <c r="F23"/>
  <c r="G6"/>
  <c r="B24"/>
  <c r="B29" s="1"/>
  <c r="D23"/>
  <c r="B28"/>
  <c r="F24" l="1"/>
  <c r="G23"/>
  <c r="D24"/>
  <c r="D29" s="1"/>
  <c r="D28"/>
  <c r="G24" l="1"/>
  <c r="G29" s="1"/>
  <c r="G28"/>
  <c r="F12" i="1" l="1"/>
  <c r="E12"/>
  <c r="C12"/>
  <c r="B12"/>
  <c r="B28" i="2" l="1"/>
  <c r="C20"/>
  <c r="B20"/>
  <c r="C11"/>
  <c r="B11"/>
  <c r="C6"/>
  <c r="B6"/>
  <c r="D23"/>
  <c r="D22"/>
  <c r="D21"/>
  <c r="D18"/>
  <c r="D17"/>
  <c r="D16"/>
  <c r="D15"/>
  <c r="D14"/>
  <c r="D13"/>
  <c r="D12"/>
  <c r="D10"/>
  <c r="D9"/>
  <c r="D8"/>
  <c r="D7"/>
  <c r="E28" i="1"/>
  <c r="B28"/>
  <c r="F20"/>
  <c r="E20"/>
  <c r="C20"/>
  <c r="B20"/>
  <c r="G23"/>
  <c r="G22"/>
  <c r="G21"/>
  <c r="G18"/>
  <c r="G17"/>
  <c r="G16"/>
  <c r="G15"/>
  <c r="G14"/>
  <c r="G13"/>
  <c r="G11"/>
  <c r="G10"/>
  <c r="G9"/>
  <c r="G8"/>
  <c r="D23"/>
  <c r="D22"/>
  <c r="D21"/>
  <c r="D18"/>
  <c r="D17"/>
  <c r="D16"/>
  <c r="D15"/>
  <c r="D14"/>
  <c r="D13"/>
  <c r="D11"/>
  <c r="D10"/>
  <c r="D9"/>
  <c r="D8"/>
  <c r="F7"/>
  <c r="E7"/>
  <c r="C7"/>
  <c r="B7"/>
  <c r="D7" s="1"/>
  <c r="C19" i="2" l="1"/>
  <c r="G20" i="1"/>
  <c r="D11" i="2"/>
  <c r="D19"/>
  <c r="B5"/>
  <c r="B24" s="1"/>
  <c r="B29" s="1"/>
  <c r="B6" i="1"/>
  <c r="B24" s="1"/>
  <c r="B25" s="1"/>
  <c r="B30" s="1"/>
  <c r="C19"/>
  <c r="D19" s="1"/>
  <c r="F19"/>
  <c r="G19" s="1"/>
  <c r="G7"/>
  <c r="G12"/>
  <c r="D20" i="2"/>
  <c r="D6"/>
  <c r="E6" i="1"/>
  <c r="D20"/>
  <c r="D12"/>
  <c r="B25" i="2" l="1"/>
  <c r="B30" s="1"/>
  <c r="B29" i="1"/>
  <c r="C5" i="2"/>
  <c r="C6" i="1"/>
  <c r="F6"/>
  <c r="F24" s="1"/>
  <c r="F25" s="1"/>
  <c r="E24"/>
  <c r="C24" i="2" l="1"/>
  <c r="D5"/>
  <c r="C24" i="1"/>
  <c r="D6"/>
  <c r="G6"/>
  <c r="G24"/>
  <c r="G29" s="1"/>
  <c r="E29"/>
  <c r="E25"/>
  <c r="E30" s="1"/>
  <c r="G25" l="1"/>
  <c r="G30" s="1"/>
  <c r="C25" i="2"/>
  <c r="D24"/>
  <c r="C25" i="1"/>
  <c r="D24"/>
  <c r="D25" i="2" l="1"/>
  <c r="D30" s="1"/>
  <c r="D29"/>
  <c r="D25" i="1"/>
  <c r="D30" s="1"/>
  <c r="D29"/>
</calcChain>
</file>

<file path=xl/sharedStrings.xml><?xml version="1.0" encoding="utf-8"?>
<sst xmlns="http://schemas.openxmlformats.org/spreadsheetml/2006/main" count="115" uniqueCount="49">
  <si>
    <t>หน่วย: บาท/ไร่</t>
  </si>
  <si>
    <t>รายการ</t>
  </si>
  <si>
    <t>เงินสด</t>
  </si>
  <si>
    <t>ประเมิน</t>
  </si>
  <si>
    <t>รวม</t>
  </si>
  <si>
    <t>1. ต้นทุนผันแปร</t>
  </si>
  <si>
    <t xml:space="preserve">  1.1 ค่าแรงงาน</t>
  </si>
  <si>
    <t xml:space="preserve">      เตรียมดิน</t>
  </si>
  <si>
    <t xml:space="preserve">      ปลูก</t>
  </si>
  <si>
    <t xml:space="preserve">      ดูแลรักษา</t>
  </si>
  <si>
    <t xml:space="preserve">      เก็บเกี่ยว</t>
  </si>
  <si>
    <t xml:space="preserve">  1.2 ค่าวัสดุ</t>
  </si>
  <si>
    <t xml:space="preserve">      ค่าพันธุ์ </t>
  </si>
  <si>
    <t xml:space="preserve">      ค่าปุ๋ย</t>
  </si>
  <si>
    <t xml:space="preserve">      ค่ายาปราบศัตรูพืชและวัชพืช</t>
  </si>
  <si>
    <t xml:space="preserve">      ค่าสารอื่นๆ และวัสดุปรับปรุงดิน</t>
  </si>
  <si>
    <t xml:space="preserve">      ค่าน้ำมันเชื้อเพลิงและหล่อลื่น</t>
  </si>
  <si>
    <t xml:space="preserve">      ค่าวัสดุการเกษตรและวัสดุสิ้นเปลือง</t>
  </si>
  <si>
    <t xml:space="preserve">      ค่าซ่อมแซมอุปกรณ์การเกษตร</t>
  </si>
  <si>
    <t xml:space="preserve">  1.3 ค่าเสียโอกาสเงินลงทุน</t>
  </si>
  <si>
    <t>2. ต้นทุนคงที่</t>
  </si>
  <si>
    <t xml:space="preserve">  2.1 ค่าเช่าที่ดิน</t>
  </si>
  <si>
    <t xml:space="preserve">  2.2 ค่าเสื่อมอุปกรณ์การเกษตร</t>
  </si>
  <si>
    <t xml:space="preserve">  2.3 ค่าเสียโอกาสเงินลงทุนอุปกรณ์การเกษตร</t>
  </si>
  <si>
    <t>3. ต้นทุนรวมต่อไร่</t>
  </si>
  <si>
    <t>4. ต้นทุนรวมต่อกิโลกรัม</t>
  </si>
  <si>
    <t/>
  </si>
  <si>
    <t>5. ผลผลิตต่อไร่ (กิโลกรัม)</t>
  </si>
  <si>
    <t>6. ราคาที่เกษตรกรขายได้ที่ไร่นา (บาท/กิโลกรัม)</t>
  </si>
  <si>
    <t>7. ผลตอบแทนต่อไร่</t>
  </si>
  <si>
    <t>8. ผลตอบแทนสุทธิต่อไร่</t>
  </si>
  <si>
    <t>9. ผลตอบแทนสุทธิต่อกิโลกรัม</t>
  </si>
  <si>
    <t>S1/S2</t>
  </si>
  <si>
    <t>S3/N</t>
  </si>
  <si>
    <t>หนองคาย</t>
  </si>
  <si>
    <t>7.ผลตอบแทนต่อไร่</t>
  </si>
  <si>
    <t>8.ผลตอบแทนสุทธิต่อไร่</t>
  </si>
  <si>
    <t>9.ผลตอบแทนสุทธิต่อกิโลกรัม</t>
  </si>
  <si>
    <t>รายงาน</t>
  </si>
  <si>
    <t>1.ต้นทุนผันแปร</t>
  </si>
  <si>
    <t>2.ต้นทุนคงที่</t>
  </si>
  <si>
    <t xml:space="preserve">  2.4 เฉลี่ยต้นทุนก่อนให้ผลผลิต</t>
  </si>
  <si>
    <t>3.ต้นทุนรวมต่อไร่</t>
  </si>
  <si>
    <t>4.ต้นทุนรวมต่อกิโลกรัม</t>
  </si>
  <si>
    <t>5.ผลผลิตต่อไร่ (กิโลกรัม)</t>
  </si>
  <si>
    <t>6.ราคาที่เกษตรกรขายได้ที่ไร่นา (บาท/กิโลกรัม)</t>
  </si>
  <si>
    <t>ตารางที่ 14  ต้นทุนการผลิตยางพารา  แยกตามลักษณะความเหมาะสมของพื้นที่</t>
  </si>
  <si>
    <t>ตารางที่ 15  ต้นทุนการผลิตข้าวเหนียวนาปี แยกตามลักษณะความเหมาะสมของพื้นที่</t>
  </si>
  <si>
    <t>ตารางที่ 16  ต้นทุนการผลิตพริก ปี 2559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</si>
</sst>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87" formatCode="_-* #,##0.00_-;\-* #,##0.00_-;_-* &quot;-&quot;??_-;_-@_-"/>
    <numFmt numFmtId="188" formatCode="#,##0.000"/>
  </numFmts>
  <fonts count="1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name val="CordiaUPC"/>
      <family val="2"/>
    </font>
    <font>
      <b/>
      <sz val="18"/>
      <name val="TH SarabunPSK"/>
      <family val="2"/>
    </font>
    <font>
      <sz val="14"/>
      <color indexed="8"/>
      <name val="TH SarabunPSK"/>
      <family val="2"/>
    </font>
    <font>
      <b/>
      <sz val="16"/>
      <name val="TH SarabunPSK"/>
      <family val="2"/>
    </font>
    <font>
      <sz val="16"/>
      <name val="TH SarabunPSK"/>
      <family val="2"/>
    </font>
    <font>
      <sz val="16"/>
      <color indexed="8"/>
      <name val="TH SarabunPSK"/>
      <family val="2"/>
    </font>
    <font>
      <sz val="14"/>
      <name val="AngsanaUPC"/>
      <family val="1"/>
    </font>
    <font>
      <b/>
      <sz val="16"/>
      <color indexed="8"/>
      <name val="TH SarabunPSK"/>
      <family val="2"/>
    </font>
    <font>
      <sz val="16"/>
      <name val="Angsana New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87" fontId="8" fillId="0" borderId="0" applyFont="0" applyFill="0" applyBorder="0" applyAlignment="0" applyProtection="0"/>
    <xf numFmtId="0" fontId="8" fillId="0" borderId="0"/>
  </cellStyleXfs>
  <cellXfs count="53">
    <xf numFmtId="0" fontId="0" fillId="0" borderId="0" xfId="0"/>
    <xf numFmtId="2" fontId="3" fillId="0" borderId="0" xfId="2" applyNumberFormat="1" applyFont="1" applyFill="1" applyBorder="1" applyAlignment="1"/>
    <xf numFmtId="2" fontId="4" fillId="0" borderId="1" xfId="2" applyNumberFormat="1" applyFont="1" applyFill="1" applyBorder="1" applyAlignment="1"/>
    <xf numFmtId="2" fontId="4" fillId="0" borderId="1" xfId="2" applyNumberFormat="1" applyFont="1" applyFill="1" applyBorder="1" applyAlignment="1">
      <alignment horizontal="right"/>
    </xf>
    <xf numFmtId="49" fontId="5" fillId="0" borderId="8" xfId="2" applyNumberFormat="1" applyFont="1" applyFill="1" applyBorder="1" applyAlignment="1">
      <alignment horizontal="center" vertical="center"/>
    </xf>
    <xf numFmtId="2" fontId="5" fillId="0" borderId="9" xfId="2" applyNumberFormat="1" applyFont="1" applyFill="1" applyBorder="1" applyAlignment="1">
      <alignment vertical="center"/>
    </xf>
    <xf numFmtId="43" fontId="5" fillId="0" borderId="9" xfId="1" applyFont="1" applyFill="1" applyBorder="1" applyAlignment="1">
      <alignment horizontal="right"/>
    </xf>
    <xf numFmtId="2" fontId="5" fillId="0" borderId="10" xfId="2" applyNumberFormat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/>
    </xf>
    <xf numFmtId="2" fontId="6" fillId="0" borderId="10" xfId="2" applyNumberFormat="1" applyFont="1" applyFill="1" applyBorder="1" applyAlignment="1">
      <alignment vertical="center"/>
    </xf>
    <xf numFmtId="43" fontId="6" fillId="0" borderId="10" xfId="1" applyFont="1" applyFill="1" applyBorder="1"/>
    <xf numFmtId="43" fontId="7" fillId="0" borderId="10" xfId="1" applyFont="1" applyFill="1" applyBorder="1"/>
    <xf numFmtId="43" fontId="7" fillId="0" borderId="10" xfId="1" applyFont="1" applyFill="1" applyBorder="1" applyAlignment="1">
      <alignment vertical="center"/>
    </xf>
    <xf numFmtId="2" fontId="6" fillId="0" borderId="10" xfId="3" applyNumberFormat="1" applyFont="1" applyBorder="1" applyAlignment="1">
      <alignment vertical="center"/>
    </xf>
    <xf numFmtId="4" fontId="5" fillId="0" borderId="10" xfId="1" applyNumberFormat="1" applyFont="1" applyFill="1" applyBorder="1" applyAlignment="1">
      <alignment vertical="center"/>
    </xf>
    <xf numFmtId="43" fontId="9" fillId="0" borderId="10" xfId="1" applyFont="1" applyFill="1" applyBorder="1" applyAlignment="1">
      <alignment vertical="center"/>
    </xf>
    <xf numFmtId="2" fontId="6" fillId="0" borderId="10" xfId="4" applyNumberFormat="1" applyFont="1" applyFill="1" applyBorder="1" applyAlignment="1">
      <alignment vertical="center"/>
    </xf>
    <xf numFmtId="2" fontId="5" fillId="0" borderId="10" xfId="4" applyNumberFormat="1" applyFont="1" applyFill="1" applyBorder="1" applyAlignment="1" applyProtection="1">
      <alignment horizontal="left" vertical="center"/>
    </xf>
    <xf numFmtId="4" fontId="5" fillId="2" borderId="10" xfId="2" applyNumberFormat="1" applyFont="1" applyFill="1" applyBorder="1" applyAlignment="1" applyProtection="1">
      <protection hidden="1"/>
    </xf>
    <xf numFmtId="2" fontId="6" fillId="0" borderId="10" xfId="4" applyNumberFormat="1" applyFont="1" applyFill="1" applyBorder="1" applyAlignment="1" applyProtection="1">
      <alignment horizontal="left" vertical="center"/>
    </xf>
    <xf numFmtId="0" fontId="0" fillId="0" borderId="0" xfId="0" applyFont="1"/>
    <xf numFmtId="4" fontId="5" fillId="0" borderId="10" xfId="2" applyNumberFormat="1" applyFont="1" applyFill="1" applyBorder="1" applyAlignment="1">
      <alignment horizontal="right"/>
    </xf>
    <xf numFmtId="4" fontId="5" fillId="0" borderId="10" xfId="2" applyNumberFormat="1" applyFont="1" applyFill="1" applyBorder="1" applyAlignment="1">
      <alignment horizontal="center"/>
    </xf>
    <xf numFmtId="2" fontId="5" fillId="0" borderId="11" xfId="4" applyNumberFormat="1" applyFont="1" applyFill="1" applyBorder="1" applyAlignment="1" applyProtection="1">
      <alignment horizontal="left" vertical="center"/>
    </xf>
    <xf numFmtId="4" fontId="5" fillId="0" borderId="11" xfId="2" applyNumberFormat="1" applyFont="1" applyFill="1" applyBorder="1" applyAlignment="1">
      <alignment horizontal="right"/>
    </xf>
    <xf numFmtId="3" fontId="5" fillId="0" borderId="11" xfId="2" applyNumberFormat="1" applyFont="1" applyFill="1" applyBorder="1" applyAlignment="1">
      <alignment horizontal="center"/>
    </xf>
    <xf numFmtId="43" fontId="10" fillId="0" borderId="10" xfId="1" applyFont="1" applyFill="1" applyBorder="1"/>
    <xf numFmtId="43" fontId="6" fillId="0" borderId="10" xfId="1" applyFont="1" applyFill="1" applyBorder="1" applyAlignment="1">
      <alignment vertical="center"/>
    </xf>
    <xf numFmtId="43" fontId="5" fillId="0" borderId="10" xfId="1" applyFont="1" applyFill="1" applyBorder="1" applyAlignment="1">
      <alignment horizontal="right" vertical="center"/>
    </xf>
    <xf numFmtId="43" fontId="9" fillId="0" borderId="10" xfId="1" applyFont="1" applyFill="1" applyBorder="1" applyAlignment="1">
      <alignment horizontal="right" vertical="center"/>
    </xf>
    <xf numFmtId="43" fontId="6" fillId="0" borderId="10" xfId="1" applyFont="1" applyFill="1" applyBorder="1" applyAlignment="1">
      <alignment horizontal="right" vertical="center"/>
    </xf>
    <xf numFmtId="4" fontId="5" fillId="0" borderId="10" xfId="1" applyNumberFormat="1" applyFont="1" applyFill="1" applyBorder="1" applyAlignment="1"/>
    <xf numFmtId="4" fontId="5" fillId="0" borderId="10" xfId="1" applyNumberFormat="1" applyFont="1" applyFill="1" applyBorder="1" applyAlignment="1">
      <alignment horizontal="center"/>
    </xf>
    <xf numFmtId="4" fontId="5" fillId="0" borderId="10" xfId="1" applyNumberFormat="1" applyFont="1" applyFill="1" applyBorder="1" applyAlignment="1">
      <alignment horizontal="right"/>
    </xf>
    <xf numFmtId="4" fontId="5" fillId="0" borderId="11" xfId="1" applyNumberFormat="1" applyFont="1" applyFill="1" applyBorder="1" applyAlignment="1"/>
    <xf numFmtId="4" fontId="5" fillId="0" borderId="11" xfId="1" applyNumberFormat="1" applyFont="1" applyFill="1" applyBorder="1" applyAlignment="1">
      <alignment horizontal="center"/>
    </xf>
    <xf numFmtId="4" fontId="5" fillId="0" borderId="11" xfId="1" applyNumberFormat="1" applyFont="1" applyFill="1" applyBorder="1" applyAlignment="1">
      <alignment horizontal="right"/>
    </xf>
    <xf numFmtId="4" fontId="6" fillId="0" borderId="15" xfId="1" applyNumberFormat="1" applyFont="1" applyFill="1" applyBorder="1" applyAlignment="1">
      <alignment horizontal="center"/>
    </xf>
    <xf numFmtId="4" fontId="6" fillId="0" borderId="16" xfId="1" applyNumberFormat="1" applyFont="1" applyFill="1" applyBorder="1" applyAlignment="1">
      <alignment horizontal="center"/>
    </xf>
    <xf numFmtId="4" fontId="6" fillId="0" borderId="17" xfId="1" applyNumberFormat="1" applyFont="1" applyFill="1" applyBorder="1" applyAlignment="1">
      <alignment horizontal="center"/>
    </xf>
    <xf numFmtId="2" fontId="3" fillId="0" borderId="2" xfId="2" applyNumberFormat="1" applyFont="1" applyFill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/>
    </xf>
    <xf numFmtId="2" fontId="3" fillId="0" borderId="8" xfId="2" applyNumberFormat="1" applyFont="1" applyFill="1" applyBorder="1" applyAlignment="1">
      <alignment horizontal="center" vertical="center"/>
    </xf>
    <xf numFmtId="49" fontId="3" fillId="0" borderId="3" xfId="2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49" fontId="3" fillId="0" borderId="7" xfId="2" applyNumberFormat="1" applyFont="1" applyFill="1" applyBorder="1" applyAlignment="1">
      <alignment horizontal="center" vertical="center"/>
    </xf>
    <xf numFmtId="2" fontId="6" fillId="0" borderId="12" xfId="1" applyNumberFormat="1" applyFont="1" applyFill="1" applyBorder="1" applyAlignment="1">
      <alignment horizontal="center"/>
    </xf>
    <xf numFmtId="2" fontId="6" fillId="0" borderId="13" xfId="1" applyNumberFormat="1" applyFont="1" applyFill="1" applyBorder="1" applyAlignment="1">
      <alignment horizontal="center"/>
    </xf>
    <xf numFmtId="2" fontId="6" fillId="0" borderId="14" xfId="1" applyNumberFormat="1" applyFont="1" applyFill="1" applyBorder="1" applyAlignment="1">
      <alignment horizontal="center"/>
    </xf>
    <xf numFmtId="4" fontId="6" fillId="0" borderId="10" xfId="2" applyNumberFormat="1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188" fontId="6" fillId="0" borderId="10" xfId="2" applyNumberFormat="1" applyFont="1" applyFill="1" applyBorder="1" applyAlignment="1">
      <alignment horizontal="center"/>
    </xf>
  </cellXfs>
  <cellStyles count="5">
    <cellStyle name="เครื่องหมายจุลภาค" xfId="1" builtinId="3"/>
    <cellStyle name="เครื่องหมายจุลภาค 3" xfId="3"/>
    <cellStyle name="ปกติ" xfId="0" builtinId="0"/>
    <cellStyle name="ปกติ 3" xfId="4"/>
    <cellStyle name="ปกติ_ประมาณการเดือน ธค.2547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D9" sqref="D9"/>
    </sheetView>
  </sheetViews>
  <sheetFormatPr defaultRowHeight="14.25"/>
  <cols>
    <col min="1" max="1" width="40.75" customWidth="1"/>
    <col min="2" max="7" width="10.25" customWidth="1"/>
  </cols>
  <sheetData>
    <row r="1" spans="1:7" ht="27.75">
      <c r="A1" s="1" t="s">
        <v>46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38</v>
      </c>
      <c r="B3" s="43" t="s">
        <v>34</v>
      </c>
      <c r="C3" s="44"/>
      <c r="D3" s="44"/>
      <c r="E3" s="44"/>
      <c r="F3" s="44"/>
      <c r="G3" s="45"/>
    </row>
    <row r="4" spans="1:7" ht="27.75">
      <c r="A4" s="41"/>
      <c r="B4" s="46" t="s">
        <v>32</v>
      </c>
      <c r="C4" s="46"/>
      <c r="D4" s="46"/>
      <c r="E4" s="46" t="s">
        <v>33</v>
      </c>
      <c r="F4" s="46"/>
      <c r="G4" s="46"/>
    </row>
    <row r="5" spans="1:7" ht="23.25" customHeight="1">
      <c r="A5" s="42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39</v>
      </c>
      <c r="B6" s="6">
        <f>+B7+B10+B17</f>
        <v>2019.9400000000003</v>
      </c>
      <c r="C6" s="6">
        <f>+C7+C10+C17</f>
        <v>4780.8899999999994</v>
      </c>
      <c r="D6" s="6">
        <f t="shared" ref="D6:D15" si="0">+B6+C6</f>
        <v>6800.83</v>
      </c>
      <c r="E6" s="6">
        <f>+E7+E10+E17</f>
        <v>2057.1600000000003</v>
      </c>
      <c r="F6" s="6">
        <f>+F7+F10+F17</f>
        <v>4616.8600000000006</v>
      </c>
      <c r="G6" s="6">
        <f t="shared" ref="G6:G15" si="1">+E6+F6</f>
        <v>6674.02</v>
      </c>
    </row>
    <row r="7" spans="1:7" ht="24">
      <c r="A7" s="7" t="s">
        <v>6</v>
      </c>
      <c r="B7" s="8">
        <f>+B8+B9</f>
        <v>383.28999999999996</v>
      </c>
      <c r="C7" s="8">
        <f>+C8+C9</f>
        <v>4335.9399999999996</v>
      </c>
      <c r="D7" s="8">
        <f t="shared" si="0"/>
        <v>4719.2299999999996</v>
      </c>
      <c r="E7" s="8">
        <f>+E8+E9</f>
        <v>205.79</v>
      </c>
      <c r="F7" s="8">
        <f>+F8+F9</f>
        <v>4180.2300000000005</v>
      </c>
      <c r="G7" s="8">
        <f t="shared" si="1"/>
        <v>4386.0200000000004</v>
      </c>
    </row>
    <row r="8" spans="1:7" ht="24">
      <c r="A8" s="9" t="s">
        <v>9</v>
      </c>
      <c r="B8" s="10">
        <v>27.34</v>
      </c>
      <c r="C8" s="10">
        <v>188.62</v>
      </c>
      <c r="D8" s="10">
        <f t="shared" si="0"/>
        <v>215.96</v>
      </c>
      <c r="E8" s="10">
        <v>10.039999999999999</v>
      </c>
      <c r="F8" s="10">
        <v>205.16</v>
      </c>
      <c r="G8" s="10">
        <f t="shared" si="1"/>
        <v>215.2</v>
      </c>
    </row>
    <row r="9" spans="1:7" ht="24">
      <c r="A9" s="9" t="s">
        <v>10</v>
      </c>
      <c r="B9" s="10">
        <v>355.95</v>
      </c>
      <c r="C9" s="10">
        <v>4147.32</v>
      </c>
      <c r="D9" s="10">
        <f t="shared" si="0"/>
        <v>4503.2699999999995</v>
      </c>
      <c r="E9" s="10">
        <v>195.75</v>
      </c>
      <c r="F9" s="10">
        <v>3975.07</v>
      </c>
      <c r="G9" s="10">
        <f t="shared" si="1"/>
        <v>4170.82</v>
      </c>
    </row>
    <row r="10" spans="1:7" ht="24">
      <c r="A10" s="7" t="s">
        <v>11</v>
      </c>
      <c r="B10" s="8">
        <f>+B11+B12+B13+B14+B15+B16</f>
        <v>1636.6500000000003</v>
      </c>
      <c r="C10" s="8">
        <f>+C11+C12+C13+C14+C15+C16</f>
        <v>0.04</v>
      </c>
      <c r="D10" s="8">
        <f t="shared" si="0"/>
        <v>1636.6900000000003</v>
      </c>
      <c r="E10" s="8">
        <f>+E11+E12+E13+E14+E15+E16</f>
        <v>1851.3700000000001</v>
      </c>
      <c r="F10" s="8">
        <f>+F11+F12+F13+F14+F15+F16</f>
        <v>0.01</v>
      </c>
      <c r="G10" s="8">
        <f t="shared" si="1"/>
        <v>1851.38</v>
      </c>
    </row>
    <row r="11" spans="1:7" ht="24">
      <c r="A11" s="9" t="s">
        <v>13</v>
      </c>
      <c r="B11" s="10">
        <v>1103.8900000000001</v>
      </c>
      <c r="C11" s="10">
        <v>0</v>
      </c>
      <c r="D11" s="11">
        <f t="shared" si="0"/>
        <v>1103.8900000000001</v>
      </c>
      <c r="E11" s="10">
        <v>1249.04</v>
      </c>
      <c r="F11" s="10">
        <v>0</v>
      </c>
      <c r="G11" s="11">
        <f t="shared" si="1"/>
        <v>1249.04</v>
      </c>
    </row>
    <row r="12" spans="1:7" ht="24">
      <c r="A12" s="9" t="s">
        <v>14</v>
      </c>
      <c r="B12" s="10">
        <v>32.880000000000003</v>
      </c>
      <c r="C12" s="26">
        <v>0</v>
      </c>
      <c r="D12" s="11">
        <f t="shared" si="0"/>
        <v>32.880000000000003</v>
      </c>
      <c r="E12" s="10">
        <v>47.03</v>
      </c>
      <c r="F12" s="26">
        <v>0</v>
      </c>
      <c r="G12" s="11">
        <f t="shared" si="1"/>
        <v>47.03</v>
      </c>
    </row>
    <row r="13" spans="1:7" ht="24">
      <c r="A13" s="9" t="s">
        <v>15</v>
      </c>
      <c r="B13" s="10">
        <v>255.27</v>
      </c>
      <c r="C13" s="26">
        <v>0</v>
      </c>
      <c r="D13" s="11">
        <f t="shared" si="0"/>
        <v>255.27</v>
      </c>
      <c r="E13" s="10">
        <v>301.42</v>
      </c>
      <c r="F13" s="26">
        <v>0</v>
      </c>
      <c r="G13" s="11">
        <f t="shared" si="1"/>
        <v>301.42</v>
      </c>
    </row>
    <row r="14" spans="1:7" ht="24">
      <c r="A14" s="13" t="s">
        <v>16</v>
      </c>
      <c r="B14" s="27">
        <v>20.64</v>
      </c>
      <c r="C14" s="27">
        <v>0</v>
      </c>
      <c r="D14" s="12">
        <f t="shared" si="0"/>
        <v>20.64</v>
      </c>
      <c r="E14" s="27">
        <v>32.46</v>
      </c>
      <c r="F14" s="27">
        <v>0</v>
      </c>
      <c r="G14" s="12">
        <f t="shared" si="1"/>
        <v>32.46</v>
      </c>
    </row>
    <row r="15" spans="1:7" ht="24">
      <c r="A15" s="9" t="s">
        <v>17</v>
      </c>
      <c r="B15" s="27">
        <v>223.2</v>
      </c>
      <c r="C15" s="27">
        <v>0</v>
      </c>
      <c r="D15" s="12">
        <f t="shared" si="0"/>
        <v>223.2</v>
      </c>
      <c r="E15" s="27">
        <v>220.53</v>
      </c>
      <c r="F15" s="27">
        <v>0</v>
      </c>
      <c r="G15" s="12">
        <f t="shared" si="1"/>
        <v>220.53</v>
      </c>
    </row>
    <row r="16" spans="1:7" ht="24">
      <c r="A16" s="9" t="s">
        <v>18</v>
      </c>
      <c r="B16" s="27">
        <v>0.77</v>
      </c>
      <c r="C16" s="27">
        <v>0.04</v>
      </c>
      <c r="D16" s="12">
        <f>+B16+C16</f>
        <v>0.81</v>
      </c>
      <c r="E16" s="27">
        <v>0.89</v>
      </c>
      <c r="F16" s="27">
        <v>0.01</v>
      </c>
      <c r="G16" s="12">
        <f>+E16+F16</f>
        <v>0.9</v>
      </c>
    </row>
    <row r="17" spans="1:7" ht="24">
      <c r="A17" s="7" t="s">
        <v>19</v>
      </c>
      <c r="B17" s="28">
        <v>0</v>
      </c>
      <c r="C17" s="28">
        <f>ROUND((B7+C7+B10+C10)*0.07,2)</f>
        <v>444.91</v>
      </c>
      <c r="D17" s="29">
        <f>+B17+C17</f>
        <v>444.91</v>
      </c>
      <c r="E17" s="28">
        <v>0</v>
      </c>
      <c r="F17" s="28">
        <f>ROUND((E7+F7+E10+F10)*0.07,2)</f>
        <v>436.62</v>
      </c>
      <c r="G17" s="29">
        <f>+E17+F17</f>
        <v>436.62</v>
      </c>
    </row>
    <row r="18" spans="1:7" ht="24">
      <c r="A18" s="7" t="s">
        <v>40</v>
      </c>
      <c r="B18" s="28">
        <f>+B19+B20+B21+B22</f>
        <v>0</v>
      </c>
      <c r="C18" s="28">
        <f t="shared" ref="C18:F18" si="2">+C19+C20+C21+C22</f>
        <v>2517.31</v>
      </c>
      <c r="D18" s="28">
        <f>+B18+C18</f>
        <v>2517.31</v>
      </c>
      <c r="E18" s="28">
        <f t="shared" si="2"/>
        <v>0</v>
      </c>
      <c r="F18" s="28">
        <f t="shared" si="2"/>
        <v>2333.25</v>
      </c>
      <c r="G18" s="28">
        <f t="shared" ref="G18:G23" si="3">+E18+F18</f>
        <v>2333.25</v>
      </c>
    </row>
    <row r="19" spans="1:7" ht="24">
      <c r="A19" s="9" t="s">
        <v>21</v>
      </c>
      <c r="B19" s="27">
        <v>0</v>
      </c>
      <c r="C19" s="27">
        <v>1054.33</v>
      </c>
      <c r="D19" s="27">
        <f t="shared" ref="D19:D23" si="4">+B19+C19</f>
        <v>1054.33</v>
      </c>
      <c r="E19" s="27">
        <v>0</v>
      </c>
      <c r="F19" s="27">
        <v>1082.01</v>
      </c>
      <c r="G19" s="12">
        <f t="shared" si="3"/>
        <v>1082.01</v>
      </c>
    </row>
    <row r="20" spans="1:7" ht="24">
      <c r="A20" s="16" t="s">
        <v>22</v>
      </c>
      <c r="B20" s="27">
        <v>0</v>
      </c>
      <c r="C20" s="27">
        <v>17.86</v>
      </c>
      <c r="D20" s="27">
        <f t="shared" si="4"/>
        <v>17.86</v>
      </c>
      <c r="E20" s="27">
        <v>0</v>
      </c>
      <c r="F20" s="27">
        <v>18.55</v>
      </c>
      <c r="G20" s="12">
        <f t="shared" si="3"/>
        <v>18.55</v>
      </c>
    </row>
    <row r="21" spans="1:7" ht="24">
      <c r="A21" s="16" t="s">
        <v>23</v>
      </c>
      <c r="B21" s="27">
        <v>0</v>
      </c>
      <c r="C21" s="27">
        <v>3.43</v>
      </c>
      <c r="D21" s="27">
        <f t="shared" si="4"/>
        <v>3.43</v>
      </c>
      <c r="E21" s="27">
        <v>0</v>
      </c>
      <c r="F21" s="27">
        <v>3.4</v>
      </c>
      <c r="G21" s="12">
        <f t="shared" si="3"/>
        <v>3.4</v>
      </c>
    </row>
    <row r="22" spans="1:7" s="20" customFormat="1" ht="24">
      <c r="A22" s="9" t="s">
        <v>41</v>
      </c>
      <c r="B22" s="30">
        <v>0</v>
      </c>
      <c r="C22" s="30">
        <v>1441.69</v>
      </c>
      <c r="D22" s="27">
        <f t="shared" si="4"/>
        <v>1441.69</v>
      </c>
      <c r="E22" s="30">
        <v>0</v>
      </c>
      <c r="F22" s="30">
        <v>1229.29</v>
      </c>
      <c r="G22" s="30">
        <f t="shared" si="3"/>
        <v>1229.29</v>
      </c>
    </row>
    <row r="23" spans="1:7" ht="24">
      <c r="A23" s="17" t="s">
        <v>42</v>
      </c>
      <c r="B23" s="28">
        <f>+B6+B18</f>
        <v>2019.9400000000003</v>
      </c>
      <c r="C23" s="28">
        <f>+C6+C18</f>
        <v>7298.1999999999989</v>
      </c>
      <c r="D23" s="28">
        <f t="shared" si="4"/>
        <v>9318.14</v>
      </c>
      <c r="E23" s="28">
        <f>SUM(E6,E18)</f>
        <v>2057.1600000000003</v>
      </c>
      <c r="F23" s="28">
        <f>SUM(F6,F18)</f>
        <v>6950.1100000000006</v>
      </c>
      <c r="G23" s="28">
        <f t="shared" si="3"/>
        <v>9007.27</v>
      </c>
    </row>
    <row r="24" spans="1:7" ht="24">
      <c r="A24" s="17" t="s">
        <v>43</v>
      </c>
      <c r="B24" s="28">
        <f>B23/B25</f>
        <v>4.0500862172675145</v>
      </c>
      <c r="C24" s="28">
        <f>C23/B25</f>
        <v>14.633275855154988</v>
      </c>
      <c r="D24" s="28">
        <f>D23/B25</f>
        <v>18.683362072422504</v>
      </c>
      <c r="E24" s="28">
        <f>E23/E25</f>
        <v>4.8183819740478766</v>
      </c>
      <c r="F24" s="28">
        <f>F23/E25</f>
        <v>16.278891647538298</v>
      </c>
      <c r="G24" s="28">
        <f>G23/E25</f>
        <v>21.097273621586172</v>
      </c>
    </row>
    <row r="25" spans="1:7" s="20" customFormat="1" ht="24">
      <c r="A25" s="19" t="s">
        <v>44</v>
      </c>
      <c r="B25" s="47">
        <v>498.74</v>
      </c>
      <c r="C25" s="48"/>
      <c r="D25" s="49"/>
      <c r="E25" s="47">
        <v>426.94</v>
      </c>
      <c r="F25" s="48"/>
      <c r="G25" s="49"/>
    </row>
    <row r="26" spans="1:7" s="20" customFormat="1" ht="24">
      <c r="A26" s="19" t="s">
        <v>45</v>
      </c>
      <c r="B26" s="37">
        <v>21.94</v>
      </c>
      <c r="C26" s="38"/>
      <c r="D26" s="39"/>
      <c r="E26" s="37">
        <v>21.94</v>
      </c>
      <c r="F26" s="38"/>
      <c r="G26" s="39"/>
    </row>
    <row r="27" spans="1:7" ht="24">
      <c r="A27" s="19" t="s">
        <v>35</v>
      </c>
      <c r="B27" s="37">
        <f>B25*B26</f>
        <v>10942.355600000001</v>
      </c>
      <c r="C27" s="38"/>
      <c r="D27" s="39"/>
      <c r="E27" s="37">
        <f>E25*E26</f>
        <v>9367.0636000000013</v>
      </c>
      <c r="F27" s="38"/>
      <c r="G27" s="39"/>
    </row>
    <row r="28" spans="1:7" ht="24">
      <c r="A28" s="17" t="s">
        <v>36</v>
      </c>
      <c r="B28" s="31">
        <f>B27-B23</f>
        <v>8922.4156000000003</v>
      </c>
      <c r="C28" s="32"/>
      <c r="D28" s="31">
        <f>B27-D23</f>
        <v>1624.2156000000014</v>
      </c>
      <c r="E28" s="31">
        <f>E27-E23</f>
        <v>7309.9036000000015</v>
      </c>
      <c r="F28" s="32"/>
      <c r="G28" s="33">
        <f>E27-G23</f>
        <v>359.79360000000088</v>
      </c>
    </row>
    <row r="29" spans="1:7" ht="24">
      <c r="A29" s="23" t="s">
        <v>37</v>
      </c>
      <c r="B29" s="34">
        <f>B26-B24</f>
        <v>17.889913782732485</v>
      </c>
      <c r="C29" s="35"/>
      <c r="D29" s="34">
        <f>B26-D24</f>
        <v>3.256637927577497</v>
      </c>
      <c r="E29" s="34">
        <f>E26-E24</f>
        <v>17.121618025952124</v>
      </c>
      <c r="F29" s="35"/>
      <c r="G29" s="36">
        <f>E26-G24</f>
        <v>0.84272637841382902</v>
      </c>
    </row>
  </sheetData>
  <mergeCells count="10">
    <mergeCell ref="B26:D26"/>
    <mergeCell ref="E26:G26"/>
    <mergeCell ref="B27:D27"/>
    <mergeCell ref="E27:G27"/>
    <mergeCell ref="A3:A5"/>
    <mergeCell ref="B3:G3"/>
    <mergeCell ref="B4:D4"/>
    <mergeCell ref="E4:G4"/>
    <mergeCell ref="B25:D25"/>
    <mergeCell ref="E25:G25"/>
  </mergeCells>
  <pageMargins left="0.27" right="0.28000000000000003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abSelected="1" workbookViewId="0">
      <selection activeCell="E27" sqref="E27:G27"/>
    </sheetView>
  </sheetViews>
  <sheetFormatPr defaultRowHeight="14.25"/>
  <cols>
    <col min="1" max="1" width="38.5" customWidth="1"/>
    <col min="2" max="7" width="10.25" customWidth="1"/>
  </cols>
  <sheetData>
    <row r="1" spans="1:7" ht="27.75">
      <c r="A1" s="1" t="s">
        <v>47</v>
      </c>
      <c r="B1" s="1"/>
      <c r="C1" s="1"/>
      <c r="D1" s="1"/>
      <c r="E1" s="1"/>
      <c r="F1" s="1"/>
      <c r="G1" s="1"/>
    </row>
    <row r="2" spans="1:7" ht="21.75">
      <c r="A2" s="2"/>
      <c r="B2" s="2"/>
      <c r="C2" s="2"/>
      <c r="D2" s="2"/>
      <c r="E2" s="2"/>
      <c r="F2" s="2"/>
      <c r="G2" s="3" t="s">
        <v>0</v>
      </c>
    </row>
    <row r="3" spans="1:7" ht="27.75">
      <c r="A3" s="40" t="s">
        <v>1</v>
      </c>
      <c r="B3" s="43" t="s">
        <v>34</v>
      </c>
      <c r="C3" s="44"/>
      <c r="D3" s="44"/>
      <c r="E3" s="44"/>
      <c r="F3" s="44"/>
      <c r="G3" s="45"/>
    </row>
    <row r="4" spans="1:7" ht="27.75">
      <c r="A4" s="41"/>
      <c r="B4" s="46" t="s">
        <v>32</v>
      </c>
      <c r="C4" s="46"/>
      <c r="D4" s="46"/>
      <c r="E4" s="46" t="s">
        <v>33</v>
      </c>
      <c r="F4" s="46"/>
      <c r="G4" s="46"/>
    </row>
    <row r="5" spans="1:7" ht="23.25" customHeight="1">
      <c r="A5" s="42"/>
      <c r="B5" s="4" t="s">
        <v>2</v>
      </c>
      <c r="C5" s="4" t="s">
        <v>3</v>
      </c>
      <c r="D5" s="4" t="s">
        <v>4</v>
      </c>
      <c r="E5" s="4" t="s">
        <v>2</v>
      </c>
      <c r="F5" s="4" t="s">
        <v>3</v>
      </c>
      <c r="G5" s="4" t="s">
        <v>4</v>
      </c>
    </row>
    <row r="6" spans="1:7" ht="24">
      <c r="A6" s="5" t="s">
        <v>5</v>
      </c>
      <c r="B6" s="6">
        <f>+B7+B12+B19</f>
        <v>2274.5699999999997</v>
      </c>
      <c r="C6" s="6">
        <f>+C7+C12+C19</f>
        <v>745.08</v>
      </c>
      <c r="D6" s="6">
        <f>+B6+C6</f>
        <v>3019.6499999999996</v>
      </c>
      <c r="E6" s="6">
        <f>+E7+E12+E19</f>
        <v>2185.0699999999997</v>
      </c>
      <c r="F6" s="6">
        <f>+F7+F12+F19</f>
        <v>665.62</v>
      </c>
      <c r="G6" s="6">
        <f t="shared" ref="G6:G24" si="0">+E6+F6</f>
        <v>2850.6899999999996</v>
      </c>
    </row>
    <row r="7" spans="1:7" ht="24">
      <c r="A7" s="7" t="s">
        <v>6</v>
      </c>
      <c r="B7" s="8">
        <f>+B8+B9+B10+B11</f>
        <v>1515.4299999999998</v>
      </c>
      <c r="C7" s="8">
        <f>+C8+C9+C10+C11</f>
        <v>577.98</v>
      </c>
      <c r="D7" s="8">
        <f t="shared" ref="D7:D24" si="1">+B7+C7</f>
        <v>2093.41</v>
      </c>
      <c r="E7" s="8">
        <f>+E8+E9+E10+E11</f>
        <v>1242.0099999999998</v>
      </c>
      <c r="F7" s="8">
        <f>+F8+F9+F10+F11</f>
        <v>450.57000000000005</v>
      </c>
      <c r="G7" s="8">
        <f t="shared" si="0"/>
        <v>1692.58</v>
      </c>
    </row>
    <row r="8" spans="1:7" ht="24">
      <c r="A8" s="9" t="s">
        <v>7</v>
      </c>
      <c r="B8" s="10">
        <v>618.66999999999996</v>
      </c>
      <c r="C8" s="10">
        <v>215.12</v>
      </c>
      <c r="D8" s="10">
        <f t="shared" si="1"/>
        <v>833.79</v>
      </c>
      <c r="E8" s="10">
        <v>685.55</v>
      </c>
      <c r="F8" s="10">
        <v>23.41</v>
      </c>
      <c r="G8" s="10">
        <f t="shared" si="0"/>
        <v>708.95999999999992</v>
      </c>
    </row>
    <row r="9" spans="1:7" ht="24">
      <c r="A9" s="9" t="s">
        <v>8</v>
      </c>
      <c r="B9" s="11">
        <v>112.99</v>
      </c>
      <c r="C9" s="11">
        <v>118.34</v>
      </c>
      <c r="D9" s="10">
        <f t="shared" si="1"/>
        <v>231.32999999999998</v>
      </c>
      <c r="E9" s="11">
        <v>95.66</v>
      </c>
      <c r="F9" s="11">
        <v>81.81</v>
      </c>
      <c r="G9" s="10">
        <f t="shared" si="0"/>
        <v>177.47</v>
      </c>
    </row>
    <row r="10" spans="1:7" ht="24">
      <c r="A10" s="9" t="s">
        <v>9</v>
      </c>
      <c r="B10" s="11">
        <v>49.21</v>
      </c>
      <c r="C10" s="11">
        <v>122.4</v>
      </c>
      <c r="D10" s="10">
        <f t="shared" si="1"/>
        <v>171.61</v>
      </c>
      <c r="E10" s="11">
        <v>32.93</v>
      </c>
      <c r="F10" s="11">
        <v>142.24</v>
      </c>
      <c r="G10" s="10">
        <f t="shared" si="0"/>
        <v>175.17000000000002</v>
      </c>
    </row>
    <row r="11" spans="1:7" ht="24">
      <c r="A11" s="9" t="s">
        <v>10</v>
      </c>
      <c r="B11" s="11">
        <v>734.56</v>
      </c>
      <c r="C11" s="11">
        <v>122.12</v>
      </c>
      <c r="D11" s="10">
        <f t="shared" si="1"/>
        <v>856.68</v>
      </c>
      <c r="E11" s="11">
        <v>427.87</v>
      </c>
      <c r="F11" s="11">
        <v>203.11</v>
      </c>
      <c r="G11" s="10">
        <f t="shared" si="0"/>
        <v>630.98</v>
      </c>
    </row>
    <row r="12" spans="1:7" ht="24">
      <c r="A12" s="7" t="s">
        <v>11</v>
      </c>
      <c r="B12" s="8">
        <f>+B13+B14+B15+B16+B17+B18</f>
        <v>759.14</v>
      </c>
      <c r="C12" s="8">
        <f>+C13+C14+C15+C16+C17+C18</f>
        <v>64.989999999999995</v>
      </c>
      <c r="D12" s="8">
        <f t="shared" si="1"/>
        <v>824.13</v>
      </c>
      <c r="E12" s="8">
        <f>+E13+E14+E15+E16+E17+E18</f>
        <v>943.06000000000006</v>
      </c>
      <c r="F12" s="8">
        <f>+F13+F14+F15+F16+F17+F18</f>
        <v>118.64999999999999</v>
      </c>
      <c r="G12" s="8">
        <f t="shared" si="0"/>
        <v>1061.71</v>
      </c>
    </row>
    <row r="13" spans="1:7" ht="24">
      <c r="A13" s="9" t="s">
        <v>12</v>
      </c>
      <c r="B13" s="11">
        <v>5.75</v>
      </c>
      <c r="C13" s="11">
        <v>52.58</v>
      </c>
      <c r="D13" s="11">
        <f t="shared" si="1"/>
        <v>58.33</v>
      </c>
      <c r="E13" s="11">
        <v>0</v>
      </c>
      <c r="F13" s="11">
        <v>104.02</v>
      </c>
      <c r="G13" s="11">
        <f t="shared" si="0"/>
        <v>104.02</v>
      </c>
    </row>
    <row r="14" spans="1:7" ht="24">
      <c r="A14" s="9" t="s">
        <v>13</v>
      </c>
      <c r="B14" s="11">
        <v>517.67999999999995</v>
      </c>
      <c r="C14" s="11">
        <v>3.23</v>
      </c>
      <c r="D14" s="11">
        <f t="shared" si="1"/>
        <v>520.91</v>
      </c>
      <c r="E14" s="11">
        <v>562.65</v>
      </c>
      <c r="F14" s="11">
        <v>0</v>
      </c>
      <c r="G14" s="11">
        <f t="shared" si="0"/>
        <v>562.65</v>
      </c>
    </row>
    <row r="15" spans="1:7" ht="24">
      <c r="A15" s="9" t="s">
        <v>14</v>
      </c>
      <c r="B15" s="11">
        <v>26.97</v>
      </c>
      <c r="C15" s="11">
        <v>0</v>
      </c>
      <c r="D15" s="11">
        <f t="shared" si="1"/>
        <v>26.97</v>
      </c>
      <c r="E15" s="11">
        <v>25.96</v>
      </c>
      <c r="F15" s="11">
        <v>0</v>
      </c>
      <c r="G15" s="11">
        <f t="shared" si="0"/>
        <v>25.96</v>
      </c>
    </row>
    <row r="16" spans="1:7" ht="24">
      <c r="A16" s="13" t="s">
        <v>16</v>
      </c>
      <c r="B16" s="12">
        <v>0</v>
      </c>
      <c r="C16" s="12">
        <v>0</v>
      </c>
      <c r="D16" s="11">
        <f t="shared" si="1"/>
        <v>0</v>
      </c>
      <c r="E16" s="12">
        <v>19.760000000000002</v>
      </c>
      <c r="F16" s="12">
        <v>0</v>
      </c>
      <c r="G16" s="11">
        <f t="shared" si="0"/>
        <v>19.760000000000002</v>
      </c>
    </row>
    <row r="17" spans="1:7" ht="24">
      <c r="A17" s="9" t="s">
        <v>17</v>
      </c>
      <c r="B17" s="12">
        <v>208.74</v>
      </c>
      <c r="C17" s="12">
        <v>9.18</v>
      </c>
      <c r="D17" s="11">
        <f t="shared" si="1"/>
        <v>217.92000000000002</v>
      </c>
      <c r="E17" s="12">
        <v>323.72000000000003</v>
      </c>
      <c r="F17" s="12">
        <v>13.44</v>
      </c>
      <c r="G17" s="11">
        <f t="shared" si="0"/>
        <v>337.16</v>
      </c>
    </row>
    <row r="18" spans="1:7" ht="24">
      <c r="A18" s="9" t="s">
        <v>18</v>
      </c>
      <c r="B18" s="12">
        <v>0</v>
      </c>
      <c r="C18" s="12">
        <v>0</v>
      </c>
      <c r="D18" s="11">
        <f t="shared" si="1"/>
        <v>0</v>
      </c>
      <c r="E18" s="12">
        <v>10.97</v>
      </c>
      <c r="F18" s="12">
        <v>1.19</v>
      </c>
      <c r="G18" s="11">
        <f t="shared" si="0"/>
        <v>12.16</v>
      </c>
    </row>
    <row r="19" spans="1:7" ht="24">
      <c r="A19" s="7" t="s">
        <v>19</v>
      </c>
      <c r="B19" s="15">
        <v>0</v>
      </c>
      <c r="C19" s="14">
        <f>ROUND((B7+C7+B12+C12)*0.07*6/12,2)</f>
        <v>102.11</v>
      </c>
      <c r="D19" s="14">
        <f t="shared" si="1"/>
        <v>102.11</v>
      </c>
      <c r="E19" s="15">
        <v>0</v>
      </c>
      <c r="F19" s="14">
        <f>ROUND((E7+F7+E12+F12)*0.07*6/12,2)</f>
        <v>96.4</v>
      </c>
      <c r="G19" s="14">
        <f t="shared" si="0"/>
        <v>96.4</v>
      </c>
    </row>
    <row r="20" spans="1:7" ht="24">
      <c r="A20" s="7" t="s">
        <v>20</v>
      </c>
      <c r="B20" s="15">
        <f>+B21+B22+B23</f>
        <v>0</v>
      </c>
      <c r="C20" s="15">
        <f>+C21+C22+C23</f>
        <v>834.45999999999992</v>
      </c>
      <c r="D20" s="14">
        <f t="shared" si="1"/>
        <v>834.45999999999992</v>
      </c>
      <c r="E20" s="15">
        <f>+E21+E22+E23</f>
        <v>0</v>
      </c>
      <c r="F20" s="14">
        <f>+F21+F22+F23</f>
        <v>1018.01</v>
      </c>
      <c r="G20" s="14">
        <f t="shared" si="0"/>
        <v>1018.01</v>
      </c>
    </row>
    <row r="21" spans="1:7" ht="24">
      <c r="A21" s="9" t="s">
        <v>21</v>
      </c>
      <c r="B21" s="12">
        <v>0</v>
      </c>
      <c r="C21" s="12">
        <v>753.02</v>
      </c>
      <c r="D21" s="12">
        <f t="shared" si="1"/>
        <v>753.02</v>
      </c>
      <c r="E21" s="12">
        <v>0</v>
      </c>
      <c r="F21" s="12">
        <v>956.25</v>
      </c>
      <c r="G21" s="12">
        <f t="shared" si="0"/>
        <v>956.25</v>
      </c>
    </row>
    <row r="22" spans="1:7" ht="24">
      <c r="A22" s="16" t="s">
        <v>22</v>
      </c>
      <c r="B22" s="12">
        <v>0</v>
      </c>
      <c r="C22" s="12">
        <v>71.77</v>
      </c>
      <c r="D22" s="12">
        <f t="shared" si="1"/>
        <v>71.77</v>
      </c>
      <c r="E22" s="12">
        <v>0</v>
      </c>
      <c r="F22" s="12">
        <v>55.86</v>
      </c>
      <c r="G22" s="12">
        <f t="shared" si="0"/>
        <v>55.86</v>
      </c>
    </row>
    <row r="23" spans="1:7" ht="24">
      <c r="A23" s="16" t="s">
        <v>23</v>
      </c>
      <c r="B23" s="12">
        <v>0</v>
      </c>
      <c r="C23" s="12">
        <v>9.67</v>
      </c>
      <c r="D23" s="12">
        <f t="shared" si="1"/>
        <v>9.67</v>
      </c>
      <c r="E23" s="12">
        <v>0</v>
      </c>
      <c r="F23" s="12">
        <v>5.9</v>
      </c>
      <c r="G23" s="12">
        <f t="shared" si="0"/>
        <v>5.9</v>
      </c>
    </row>
    <row r="24" spans="1:7" ht="24">
      <c r="A24" s="7" t="s">
        <v>24</v>
      </c>
      <c r="B24" s="14">
        <f>+B6+B20</f>
        <v>2274.5699999999997</v>
      </c>
      <c r="C24" s="14">
        <f>+C6+C20</f>
        <v>1579.54</v>
      </c>
      <c r="D24" s="14">
        <f t="shared" si="1"/>
        <v>3854.1099999999997</v>
      </c>
      <c r="E24" s="14">
        <f>+E6+E20</f>
        <v>2185.0699999999997</v>
      </c>
      <c r="F24" s="14">
        <f>+F6+F20</f>
        <v>1683.63</v>
      </c>
      <c r="G24" s="14">
        <f t="shared" si="0"/>
        <v>3868.7</v>
      </c>
    </row>
    <row r="25" spans="1:7" ht="24">
      <c r="A25" s="17" t="s">
        <v>25</v>
      </c>
      <c r="B25" s="18">
        <f>ROUND(B24/B26,2)</f>
        <v>5.49</v>
      </c>
      <c r="C25" s="18">
        <f>ROUND(C24/B26,2)</f>
        <v>3.81</v>
      </c>
      <c r="D25" s="18">
        <f>+ROUND(D24/B26,2)</f>
        <v>9.3000000000000007</v>
      </c>
      <c r="E25" s="18">
        <f>ROUND(E24/E26,2)</f>
        <v>6.34</v>
      </c>
      <c r="F25" s="18">
        <f>ROUND(F24/E26,2)</f>
        <v>4.8899999999999997</v>
      </c>
      <c r="G25" s="18">
        <f>+ROUND(G24/E26,2)</f>
        <v>11.23</v>
      </c>
    </row>
    <row r="26" spans="1:7" s="20" customFormat="1" ht="24">
      <c r="A26" s="19" t="s">
        <v>27</v>
      </c>
      <c r="B26" s="50">
        <v>414.53</v>
      </c>
      <c r="C26" s="50"/>
      <c r="D26" s="50">
        <v>701.22</v>
      </c>
      <c r="E26" s="50">
        <v>344.54</v>
      </c>
      <c r="F26" s="50"/>
      <c r="G26" s="50">
        <v>675.67</v>
      </c>
    </row>
    <row r="27" spans="1:7" s="20" customFormat="1" ht="24">
      <c r="A27" s="19" t="s">
        <v>28</v>
      </c>
      <c r="B27" s="52">
        <v>12.446999999999999</v>
      </c>
      <c r="C27" s="52"/>
      <c r="D27" s="52">
        <v>7.42</v>
      </c>
      <c r="E27" s="52">
        <v>12.446999999999999</v>
      </c>
      <c r="F27" s="52"/>
      <c r="G27" s="52">
        <v>7.42</v>
      </c>
    </row>
    <row r="28" spans="1:7" s="20" customFormat="1" ht="24">
      <c r="A28" s="19" t="s">
        <v>29</v>
      </c>
      <c r="B28" s="50">
        <f>+ROUND(B26*B27,2)</f>
        <v>5159.6499999999996</v>
      </c>
      <c r="C28" s="50" t="s">
        <v>26</v>
      </c>
      <c r="D28" s="50">
        <v>5203.0524000000005</v>
      </c>
      <c r="E28" s="50">
        <f>+ROUND(E26*E27,2)</f>
        <v>4288.49</v>
      </c>
      <c r="F28" s="50" t="s">
        <v>26</v>
      </c>
      <c r="G28" s="50">
        <v>5203.0524000000005</v>
      </c>
    </row>
    <row r="29" spans="1:7" ht="24">
      <c r="A29" s="17" t="s">
        <v>30</v>
      </c>
      <c r="B29" s="21">
        <f>B28-B24</f>
        <v>2885.08</v>
      </c>
      <c r="C29" s="22" t="s">
        <v>26</v>
      </c>
      <c r="D29" s="21">
        <f>B28-D24</f>
        <v>1305.54</v>
      </c>
      <c r="E29" s="21">
        <f>E28-E24</f>
        <v>2103.42</v>
      </c>
      <c r="F29" s="22" t="s">
        <v>26</v>
      </c>
      <c r="G29" s="21">
        <f>E28-G24</f>
        <v>419.78999999999996</v>
      </c>
    </row>
    <row r="30" spans="1:7" ht="24">
      <c r="A30" s="23" t="s">
        <v>31</v>
      </c>
      <c r="B30" s="24">
        <f>(B27-B25)</f>
        <v>6.956999999999999</v>
      </c>
      <c r="C30" s="25" t="s">
        <v>26</v>
      </c>
      <c r="D30" s="24">
        <f>B27-D25</f>
        <v>3.1469999999999985</v>
      </c>
      <c r="E30" s="24">
        <f>E27-E25</f>
        <v>6.1069999999999993</v>
      </c>
      <c r="F30" s="25" t="s">
        <v>26</v>
      </c>
      <c r="G30" s="24">
        <f>E27-G25</f>
        <v>1.2169999999999987</v>
      </c>
    </row>
  </sheetData>
  <mergeCells count="10">
    <mergeCell ref="B27:D27"/>
    <mergeCell ref="E27:G27"/>
    <mergeCell ref="B28:D28"/>
    <mergeCell ref="E28:G28"/>
    <mergeCell ref="A3:A5"/>
    <mergeCell ref="B3:G3"/>
    <mergeCell ref="B4:D4"/>
    <mergeCell ref="E4:G4"/>
    <mergeCell ref="B26:D26"/>
    <mergeCell ref="E26:G26"/>
  </mergeCells>
  <pageMargins left="0.35" right="0.35" top="0.75" bottom="0.75" header="0.3" footer="0.3"/>
  <pageSetup paperSize="9" scale="90" orientation="portrait" r:id="rId1"/>
  <ignoredErrors>
    <ignoredError sqref="D12 D24 D6:D7 D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7" sqref="D7"/>
    </sheetView>
  </sheetViews>
  <sheetFormatPr defaultRowHeight="14.25"/>
  <cols>
    <col min="1" max="1" width="39.25" customWidth="1"/>
    <col min="2" max="4" width="12.125" customWidth="1"/>
  </cols>
  <sheetData>
    <row r="1" spans="1:4" ht="27.75">
      <c r="A1" s="1" t="s">
        <v>48</v>
      </c>
      <c r="B1" s="1"/>
      <c r="C1" s="1"/>
      <c r="D1" s="1"/>
    </row>
    <row r="2" spans="1:4" ht="21.75">
      <c r="A2" s="2"/>
      <c r="B2" s="2"/>
      <c r="C2" s="2"/>
      <c r="D2" s="3" t="s">
        <v>0</v>
      </c>
    </row>
    <row r="3" spans="1:4" ht="27.75">
      <c r="A3" s="40" t="s">
        <v>1</v>
      </c>
      <c r="B3" s="43" t="s">
        <v>34</v>
      </c>
      <c r="C3" s="44"/>
      <c r="D3" s="45"/>
    </row>
    <row r="4" spans="1:4" ht="24" customHeight="1">
      <c r="A4" s="51"/>
      <c r="B4" s="4" t="s">
        <v>2</v>
      </c>
      <c r="C4" s="4" t="s">
        <v>3</v>
      </c>
      <c r="D4" s="4" t="s">
        <v>4</v>
      </c>
    </row>
    <row r="5" spans="1:4" ht="24">
      <c r="A5" s="5" t="s">
        <v>5</v>
      </c>
      <c r="B5" s="6">
        <f>+B6+B11+B19</f>
        <v>24960</v>
      </c>
      <c r="C5" s="6">
        <f>+C6+C11+C19</f>
        <v>8534.35</v>
      </c>
      <c r="D5" s="6">
        <f>+B5+C5</f>
        <v>33494.35</v>
      </c>
    </row>
    <row r="6" spans="1:4" ht="24">
      <c r="A6" s="7" t="s">
        <v>6</v>
      </c>
      <c r="B6" s="8">
        <f>+B7+B8+B9+B10</f>
        <v>14370.34</v>
      </c>
      <c r="C6" s="8">
        <f>+C7+C8+C9+C10</f>
        <v>7040.85</v>
      </c>
      <c r="D6" s="8">
        <f t="shared" ref="D6:D24" si="0">+B6+C6</f>
        <v>21411.190000000002</v>
      </c>
    </row>
    <row r="7" spans="1:4" ht="24">
      <c r="A7" s="9" t="s">
        <v>7</v>
      </c>
      <c r="B7" s="10">
        <v>865.75</v>
      </c>
      <c r="C7" s="10">
        <v>23.96</v>
      </c>
      <c r="D7" s="10">
        <f t="shared" si="0"/>
        <v>889.71</v>
      </c>
    </row>
    <row r="8" spans="1:4" ht="24">
      <c r="A8" s="9" t="s">
        <v>8</v>
      </c>
      <c r="B8" s="11">
        <v>570.47</v>
      </c>
      <c r="C8" s="11">
        <v>383.43</v>
      </c>
      <c r="D8" s="10">
        <f t="shared" si="0"/>
        <v>953.90000000000009</v>
      </c>
    </row>
    <row r="9" spans="1:4" ht="24">
      <c r="A9" s="9" t="s">
        <v>9</v>
      </c>
      <c r="B9" s="11">
        <v>635.91999999999996</v>
      </c>
      <c r="C9" s="11">
        <v>3556.81</v>
      </c>
      <c r="D9" s="10">
        <f t="shared" si="0"/>
        <v>4192.7299999999996</v>
      </c>
    </row>
    <row r="10" spans="1:4" ht="24">
      <c r="A10" s="9" t="s">
        <v>10</v>
      </c>
      <c r="B10" s="11">
        <v>12298.2</v>
      </c>
      <c r="C10" s="11">
        <v>3076.65</v>
      </c>
      <c r="D10" s="10">
        <f t="shared" si="0"/>
        <v>15374.85</v>
      </c>
    </row>
    <row r="11" spans="1:4" ht="24">
      <c r="A11" s="7" t="s">
        <v>11</v>
      </c>
      <c r="B11" s="8">
        <f>+B12+B13+B14+B15+B16+B17+B18</f>
        <v>10589.66</v>
      </c>
      <c r="C11" s="8">
        <f>+C12+C13+C14+C15+C16+C17+C18</f>
        <v>0.12</v>
      </c>
      <c r="D11" s="8">
        <f t="shared" si="0"/>
        <v>10589.78</v>
      </c>
    </row>
    <row r="12" spans="1:4" ht="24">
      <c r="A12" s="9" t="s">
        <v>12</v>
      </c>
      <c r="B12" s="11">
        <v>1031.1400000000001</v>
      </c>
      <c r="C12" s="11">
        <v>0</v>
      </c>
      <c r="D12" s="11">
        <f t="shared" si="0"/>
        <v>1031.1400000000001</v>
      </c>
    </row>
    <row r="13" spans="1:4" ht="24">
      <c r="A13" s="9" t="s">
        <v>13</v>
      </c>
      <c r="B13" s="11">
        <v>4883.3500000000004</v>
      </c>
      <c r="C13" s="11">
        <v>0</v>
      </c>
      <c r="D13" s="11">
        <f t="shared" si="0"/>
        <v>4883.3500000000004</v>
      </c>
    </row>
    <row r="14" spans="1:4" ht="24">
      <c r="A14" s="9" t="s">
        <v>14</v>
      </c>
      <c r="B14" s="11">
        <v>2537.6</v>
      </c>
      <c r="C14" s="11">
        <v>0</v>
      </c>
      <c r="D14" s="11">
        <f t="shared" si="0"/>
        <v>2537.6</v>
      </c>
    </row>
    <row r="15" spans="1:4" ht="24">
      <c r="A15" s="9" t="s">
        <v>15</v>
      </c>
      <c r="B15" s="12">
        <v>545.63</v>
      </c>
      <c r="C15" s="12">
        <v>0</v>
      </c>
      <c r="D15" s="11">
        <f t="shared" si="0"/>
        <v>545.63</v>
      </c>
    </row>
    <row r="16" spans="1:4" ht="24">
      <c r="A16" s="13" t="s">
        <v>16</v>
      </c>
      <c r="B16" s="12">
        <v>711.59</v>
      </c>
      <c r="C16" s="12">
        <v>0</v>
      </c>
      <c r="D16" s="11">
        <f t="shared" si="0"/>
        <v>711.59</v>
      </c>
    </row>
    <row r="17" spans="1:4" ht="24">
      <c r="A17" s="9" t="s">
        <v>17</v>
      </c>
      <c r="B17" s="12">
        <v>874.61</v>
      </c>
      <c r="C17" s="12">
        <v>0</v>
      </c>
      <c r="D17" s="11">
        <f t="shared" si="0"/>
        <v>874.61</v>
      </c>
    </row>
    <row r="18" spans="1:4" ht="24">
      <c r="A18" s="9" t="s">
        <v>18</v>
      </c>
      <c r="B18" s="12">
        <v>5.74</v>
      </c>
      <c r="C18" s="12">
        <v>0.12</v>
      </c>
      <c r="D18" s="11">
        <f t="shared" si="0"/>
        <v>5.86</v>
      </c>
    </row>
    <row r="19" spans="1:4" ht="24">
      <c r="A19" s="7" t="s">
        <v>19</v>
      </c>
      <c r="B19" s="15">
        <v>0</v>
      </c>
      <c r="C19" s="14">
        <f>ROUND((B6+C6+B11+C11)*0.07*8/12,2)</f>
        <v>1493.38</v>
      </c>
      <c r="D19" s="14">
        <f t="shared" si="0"/>
        <v>1493.38</v>
      </c>
    </row>
    <row r="20" spans="1:4" ht="24">
      <c r="A20" s="7" t="s">
        <v>20</v>
      </c>
      <c r="B20" s="15">
        <f>+B21+B22+B23</f>
        <v>0</v>
      </c>
      <c r="C20" s="15">
        <f>+C21+C22+C23</f>
        <v>5344.32</v>
      </c>
      <c r="D20" s="14">
        <f t="shared" si="0"/>
        <v>5344.32</v>
      </c>
    </row>
    <row r="21" spans="1:4" ht="24">
      <c r="A21" s="9" t="s">
        <v>21</v>
      </c>
      <c r="B21" s="12">
        <v>0</v>
      </c>
      <c r="C21" s="12">
        <v>5210.6099999999997</v>
      </c>
      <c r="D21" s="12">
        <f t="shared" si="0"/>
        <v>5210.6099999999997</v>
      </c>
    </row>
    <row r="22" spans="1:4" ht="24">
      <c r="A22" s="16" t="s">
        <v>22</v>
      </c>
      <c r="B22" s="12">
        <v>0</v>
      </c>
      <c r="C22" s="12">
        <v>113.34</v>
      </c>
      <c r="D22" s="12">
        <f t="shared" si="0"/>
        <v>113.34</v>
      </c>
    </row>
    <row r="23" spans="1:4" ht="24">
      <c r="A23" s="16" t="s">
        <v>23</v>
      </c>
      <c r="B23" s="12">
        <v>0</v>
      </c>
      <c r="C23" s="12">
        <v>20.37</v>
      </c>
      <c r="D23" s="12">
        <f t="shared" si="0"/>
        <v>20.37</v>
      </c>
    </row>
    <row r="24" spans="1:4" ht="24">
      <c r="A24" s="7" t="s">
        <v>24</v>
      </c>
      <c r="B24" s="14">
        <f>+B5+B20</f>
        <v>24960</v>
      </c>
      <c r="C24" s="14">
        <f>+C5+C20</f>
        <v>13878.67</v>
      </c>
      <c r="D24" s="14">
        <f t="shared" si="0"/>
        <v>38838.67</v>
      </c>
    </row>
    <row r="25" spans="1:4" ht="24">
      <c r="A25" s="17" t="s">
        <v>25</v>
      </c>
      <c r="B25" s="18">
        <f>ROUND(B24/B26,2)</f>
        <v>16.25</v>
      </c>
      <c r="C25" s="18">
        <f>ROUND(C24/B26,2)</f>
        <v>9.0399999999999991</v>
      </c>
      <c r="D25" s="18">
        <f>+ROUND(D24/B26,2)</f>
        <v>25.29</v>
      </c>
    </row>
    <row r="26" spans="1:4" s="20" customFormat="1" ht="24">
      <c r="A26" s="19" t="s">
        <v>27</v>
      </c>
      <c r="B26" s="50">
        <v>1535.57</v>
      </c>
      <c r="C26" s="50"/>
      <c r="D26" s="50">
        <v>738.45</v>
      </c>
    </row>
    <row r="27" spans="1:4" s="20" customFormat="1" ht="24">
      <c r="A27" s="19" t="s">
        <v>28</v>
      </c>
      <c r="B27" s="50">
        <v>30.23</v>
      </c>
      <c r="C27" s="50"/>
      <c r="D27" s="50">
        <v>7.37</v>
      </c>
    </row>
    <row r="28" spans="1:4" s="20" customFormat="1" ht="24">
      <c r="A28" s="19" t="s">
        <v>29</v>
      </c>
      <c r="B28" s="50">
        <f>+ROUND(B26*B27,2)</f>
        <v>46420.28</v>
      </c>
      <c r="C28" s="50" t="s">
        <v>26</v>
      </c>
      <c r="D28" s="50">
        <v>5203.0524000000005</v>
      </c>
    </row>
    <row r="29" spans="1:4" ht="24">
      <c r="A29" s="17" t="s">
        <v>30</v>
      </c>
      <c r="B29" s="21">
        <f>B28-B24</f>
        <v>21460.28</v>
      </c>
      <c r="C29" s="22" t="s">
        <v>26</v>
      </c>
      <c r="D29" s="21">
        <f>B28-D24</f>
        <v>7581.6100000000006</v>
      </c>
    </row>
    <row r="30" spans="1:4" ht="24">
      <c r="A30" s="23" t="s">
        <v>31</v>
      </c>
      <c r="B30" s="24">
        <f>(B27-B25)</f>
        <v>13.98</v>
      </c>
      <c r="C30" s="25" t="s">
        <v>26</v>
      </c>
      <c r="D30" s="24">
        <f>B27-D25</f>
        <v>4.9400000000000013</v>
      </c>
    </row>
  </sheetData>
  <mergeCells count="5">
    <mergeCell ref="A3:A4"/>
    <mergeCell ref="B27:D27"/>
    <mergeCell ref="B28:D28"/>
    <mergeCell ref="B3:D3"/>
    <mergeCell ref="B26:D26"/>
  </mergeCells>
  <pageMargins left="0.7" right="0.7" top="0.75" bottom="0.75" header="0.3" footer="0.3"/>
  <pageSetup paperSize="9" orientation="portrait" r:id="rId1"/>
  <ignoredErrors>
    <ignoredError sqref="D11 D20 D24 D5:D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ยางพารา</vt:lpstr>
      <vt:lpstr>ข้าวเหนียวนาปี</vt:lpstr>
      <vt:lpstr>พริก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ิปิยมาภรณ์ ศรีสุข</dc:creator>
  <cp:lastModifiedBy>1219</cp:lastModifiedBy>
  <cp:lastPrinted>2018-10-19T04:04:54Z</cp:lastPrinted>
  <dcterms:created xsi:type="dcterms:W3CDTF">2018-08-10T04:10:51Z</dcterms:created>
  <dcterms:modified xsi:type="dcterms:W3CDTF">2018-10-19T04:04:56Z</dcterms:modified>
</cp:coreProperties>
</file>