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 activeTab="1"/>
  </bookViews>
  <sheets>
    <sheet name="อ้อยโรงงาน" sheetId="4" r:id="rId1"/>
    <sheet name="ข้าวเหนียวนาปี" sheetId="1" r:id="rId2"/>
    <sheet name="ยางพารา" sheetId="3" r:id="rId3"/>
    <sheet name="มันสำปะหลัง" sheetId="2" r:id="rId4"/>
  </sheets>
  <calcPr calcId="125725"/>
</workbook>
</file>

<file path=xl/calcChain.xml><?xml version="1.0" encoding="utf-8"?>
<calcChain xmlns="http://schemas.openxmlformats.org/spreadsheetml/2006/main">
  <c r="F12" i="1"/>
  <c r="E12"/>
  <c r="C12"/>
  <c r="B12"/>
  <c r="G16"/>
  <c r="D16"/>
  <c r="E29" i="4" l="1"/>
  <c r="G24"/>
  <c r="G23"/>
  <c r="G22"/>
  <c r="F21"/>
  <c r="E21"/>
  <c r="G19"/>
  <c r="G18"/>
  <c r="G17"/>
  <c r="G16"/>
  <c r="G15"/>
  <c r="G14"/>
  <c r="G13"/>
  <c r="F12"/>
  <c r="E12"/>
  <c r="G12" s="1"/>
  <c r="G11"/>
  <c r="G10"/>
  <c r="G9"/>
  <c r="G8"/>
  <c r="F7"/>
  <c r="E7"/>
  <c r="G7" s="1"/>
  <c r="B29"/>
  <c r="D24"/>
  <c r="D23"/>
  <c r="D22"/>
  <c r="C21"/>
  <c r="B21"/>
  <c r="D19"/>
  <c r="D18"/>
  <c r="D17"/>
  <c r="D16"/>
  <c r="D15"/>
  <c r="D14"/>
  <c r="D13"/>
  <c r="C12"/>
  <c r="B12"/>
  <c r="D11"/>
  <c r="D10"/>
  <c r="D9"/>
  <c r="D8"/>
  <c r="C7"/>
  <c r="B7"/>
  <c r="D7" s="1"/>
  <c r="G21" l="1"/>
  <c r="D12"/>
  <c r="D21"/>
  <c r="E6"/>
  <c r="F20"/>
  <c r="G20" s="1"/>
  <c r="B6"/>
  <c r="C20"/>
  <c r="D20" s="1"/>
  <c r="E25" l="1"/>
  <c r="F6"/>
  <c r="F25" s="1"/>
  <c r="F26" s="1"/>
  <c r="B25"/>
  <c r="C6"/>
  <c r="C25" s="1"/>
  <c r="C26" s="1"/>
  <c r="G25" l="1"/>
  <c r="E26"/>
  <c r="E31" s="1"/>
  <c r="E30"/>
  <c r="G6"/>
  <c r="B26"/>
  <c r="B31" s="1"/>
  <c r="D25"/>
  <c r="B30"/>
  <c r="D6"/>
  <c r="G26" l="1"/>
  <c r="G31" s="1"/>
  <c r="G30"/>
  <c r="D26"/>
  <c r="D31" s="1"/>
  <c r="D30"/>
  <c r="F12" i="2" l="1"/>
  <c r="E12"/>
  <c r="C12"/>
  <c r="B12"/>
  <c r="D16"/>
  <c r="E29"/>
  <c r="B29"/>
  <c r="G24"/>
  <c r="D24"/>
  <c r="G23"/>
  <c r="D23"/>
  <c r="G22"/>
  <c r="D22"/>
  <c r="F21"/>
  <c r="E21"/>
  <c r="C21"/>
  <c r="B21"/>
  <c r="G19"/>
  <c r="D19"/>
  <c r="G18"/>
  <c r="D18"/>
  <c r="G17"/>
  <c r="D17"/>
  <c r="G15"/>
  <c r="D15"/>
  <c r="G14"/>
  <c r="D14"/>
  <c r="G13"/>
  <c r="D13"/>
  <c r="G11"/>
  <c r="D11"/>
  <c r="G10"/>
  <c r="D10"/>
  <c r="G9"/>
  <c r="D9"/>
  <c r="G8"/>
  <c r="D8"/>
  <c r="F7"/>
  <c r="E7"/>
  <c r="C7"/>
  <c r="B7"/>
  <c r="C20" s="1"/>
  <c r="G21" l="1"/>
  <c r="F20"/>
  <c r="G20" s="1"/>
  <c r="D21"/>
  <c r="D20"/>
  <c r="G12"/>
  <c r="D12"/>
  <c r="G7"/>
  <c r="B6"/>
  <c r="D7"/>
  <c r="E6"/>
  <c r="C6" l="1"/>
  <c r="C25" s="1"/>
  <c r="C26" s="1"/>
  <c r="F6"/>
  <c r="F25" s="1"/>
  <c r="F26" s="1"/>
  <c r="E25"/>
  <c r="B25"/>
  <c r="D6" l="1"/>
  <c r="B26"/>
  <c r="B31" s="1"/>
  <c r="D25"/>
  <c r="B30"/>
  <c r="G6"/>
  <c r="G25"/>
  <c r="E26"/>
  <c r="E31" s="1"/>
  <c r="E30"/>
  <c r="G26" l="1"/>
  <c r="G31" s="1"/>
  <c r="G30"/>
  <c r="D26"/>
  <c r="D31" s="1"/>
  <c r="D30"/>
  <c r="G13" i="3" l="1"/>
  <c r="F10"/>
  <c r="E10"/>
  <c r="C10"/>
  <c r="B10"/>
  <c r="D13"/>
  <c r="E27"/>
  <c r="B27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2"/>
  <c r="D12"/>
  <c r="G11"/>
  <c r="D11"/>
  <c r="G9"/>
  <c r="D9"/>
  <c r="G8"/>
  <c r="D8"/>
  <c r="F7"/>
  <c r="E7"/>
  <c r="C7"/>
  <c r="B7"/>
  <c r="G10" l="1"/>
  <c r="G7"/>
  <c r="G18"/>
  <c r="D18"/>
  <c r="E6"/>
  <c r="E23" s="1"/>
  <c r="E24" s="1"/>
  <c r="E29" s="1"/>
  <c r="C17"/>
  <c r="D17" s="1"/>
  <c r="D10"/>
  <c r="F17"/>
  <c r="G17" s="1"/>
  <c r="B6"/>
  <c r="D7"/>
  <c r="E28" l="1"/>
  <c r="C6"/>
  <c r="C23" s="1"/>
  <c r="C24" s="1"/>
  <c r="F6"/>
  <c r="B23"/>
  <c r="D6" l="1"/>
  <c r="F23"/>
  <c r="G6"/>
  <c r="B24"/>
  <c r="B29" s="1"/>
  <c r="D23"/>
  <c r="B28"/>
  <c r="F24" l="1"/>
  <c r="G23"/>
  <c r="D24"/>
  <c r="D29" s="1"/>
  <c r="D28"/>
  <c r="G24" l="1"/>
  <c r="G29" s="1"/>
  <c r="G28"/>
  <c r="E29" i="1" l="1"/>
  <c r="B29"/>
  <c r="F21"/>
  <c r="E21"/>
  <c r="C21"/>
  <c r="B21"/>
  <c r="G24"/>
  <c r="G23"/>
  <c r="G22"/>
  <c r="G19"/>
  <c r="G18"/>
  <c r="G17"/>
  <c r="G15"/>
  <c r="G14"/>
  <c r="G13"/>
  <c r="G11"/>
  <c r="G10"/>
  <c r="G9"/>
  <c r="G8"/>
  <c r="D24"/>
  <c r="D23"/>
  <c r="D22"/>
  <c r="D19"/>
  <c r="D18"/>
  <c r="D17"/>
  <c r="D15"/>
  <c r="D14"/>
  <c r="D13"/>
  <c r="D11"/>
  <c r="D10"/>
  <c r="D9"/>
  <c r="D8"/>
  <c r="F7"/>
  <c r="E7"/>
  <c r="C7"/>
  <c r="B7"/>
  <c r="C20" l="1"/>
  <c r="D7"/>
  <c r="G21"/>
  <c r="B6"/>
  <c r="B25" s="1"/>
  <c r="B26" s="1"/>
  <c r="B31" s="1"/>
  <c r="D20"/>
  <c r="F20"/>
  <c r="G20" s="1"/>
  <c r="G7"/>
  <c r="G12"/>
  <c r="E6"/>
  <c r="D21"/>
  <c r="D12"/>
  <c r="B30" l="1"/>
  <c r="C6"/>
  <c r="F6"/>
  <c r="F25" s="1"/>
  <c r="F26" s="1"/>
  <c r="E25"/>
  <c r="C25" l="1"/>
  <c r="D6"/>
  <c r="G6"/>
  <c r="G25"/>
  <c r="G30" s="1"/>
  <c r="E30"/>
  <c r="E26"/>
  <c r="E31" s="1"/>
  <c r="G26" l="1"/>
  <c r="G31" s="1"/>
  <c r="C26"/>
  <c r="D25"/>
  <c r="D26" l="1"/>
  <c r="D31" s="1"/>
  <c r="D30"/>
</calcChain>
</file>

<file path=xl/sharedStrings.xml><?xml version="1.0" encoding="utf-8"?>
<sst xmlns="http://schemas.openxmlformats.org/spreadsheetml/2006/main" count="168" uniqueCount="50">
  <si>
    <t>หน่วย: บาท/ไร่</t>
  </si>
  <si>
    <t>รายการ</t>
  </si>
  <si>
    <t>เงินสด</t>
  </si>
  <si>
    <t>ประเมิน</t>
  </si>
  <si>
    <t>รวม</t>
  </si>
  <si>
    <t>1. ต้นทุนผันแปร</t>
  </si>
  <si>
    <t xml:space="preserve">  1.1 ค่าแรงงาน</t>
  </si>
  <si>
    <t xml:space="preserve">      เตรียมดิน</t>
  </si>
  <si>
    <t xml:space="preserve">      ปลูก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</si>
  <si>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</si>
  <si>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</si>
  <si>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</si>
  <si>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ค่าพันธุ์ 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</si>
  <si>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</si>
  <si>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</si>
  <si>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</si>
  <si>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</si>
  <si>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</si>
  <si>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</si>
  <si>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</si>
  <si>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 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</si>
  <si>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</si>
  <si>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</si>
  <si>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</si>
  <si>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>3. ต้นทุนรวมต่อไร่</t>
  </si>
  <si>
    <t>4. ต้นทุนรวมต่อกิโลกรัม</t>
  </si>
  <si>
    <t/>
  </si>
  <si>
    <t>5. ผลผลิตต่อไร่ (กิโลกรัม)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</si>
  <si>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</si>
  <si>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</si>
  <si>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</si>
  <si>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ผลตอบแทนสุทธิต่อกิโลกรัม</t>
  </si>
  <si>
    <t>S1/S2</t>
  </si>
  <si>
    <t>S3/N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</si>
  <si>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</si>
  <si>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</si>
  <si>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</si>
  <si>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รายงาน</t>
  </si>
  <si>
    <t>1.ต้นทุนผันแปร</t>
  </si>
  <si>
    <t>2.ต้นทุนคงที่</t>
  </si>
  <si>
    <t xml:space="preserve">  2.4 เฉลี่ยต้นทุนก่อนให้ผลผลิต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</si>
  <si>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</si>
  <si>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</si>
  <si>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</si>
  <si>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</si>
  <si>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ตารางที่ 21  ต้นทุนการผลิตข้าวเหนียวนาปี แยกตามลักษณะความเหมาะสมของพื้นที่</t>
  </si>
  <si>
    <t>ตารางที่ 22  ต้นทุนการผลิตยางพารา  แยกตามลักษณะความเหมาะสมของพื้นที่</t>
  </si>
  <si>
    <t>ตารางที่ 23  ต้นทุนการผลิตมันสำปะหลัง แยกตามลักษณะความเหมาะสมของพื้นที่</t>
  </si>
  <si>
    <t>ตารางที่ 20  ต้นทุนการผลิตอ้อยโรงงาน แยกตามลักษณะความเหมาะสมของพื้นที่</t>
  </si>
  <si>
    <t>หนองบัวลำภู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</si>
</sst>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87" formatCode="_-* #,##0.00_-;\-* #,##0.00_-;_-* &quot;-&quot;??_-;_-@_-"/>
    <numFmt numFmtId="188" formatCode="#,##0.000"/>
  </numFmts>
  <fonts count="1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8" fillId="0" borderId="0" applyFont="0" applyFill="0" applyBorder="0" applyAlignment="0" applyProtection="0"/>
    <xf numFmtId="0" fontId="8" fillId="0" borderId="0"/>
  </cellStyleXfs>
  <cellXfs count="52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vertical="center"/>
    </xf>
    <xf numFmtId="43" fontId="9" fillId="0" borderId="10" xfId="1" applyFont="1" applyFill="1" applyBorder="1" applyAlignment="1">
      <alignment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4" fontId="5" fillId="2" borderId="10" xfId="2" applyNumberFormat="1" applyFont="1" applyFill="1" applyBorder="1" applyAlignment="1" applyProtection="1">
      <protection hidden="1"/>
    </xf>
    <xf numFmtId="2" fontId="6" fillId="0" borderId="10" xfId="4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5" fillId="0" borderId="10" xfId="2" applyNumberFormat="1" applyFont="1" applyFill="1" applyBorder="1" applyAlignment="1">
      <alignment horizontal="right"/>
    </xf>
    <xf numFmtId="4" fontId="5" fillId="0" borderId="10" xfId="2" applyNumberFormat="1" applyFont="1" applyFill="1" applyBorder="1" applyAlignment="1">
      <alignment horizontal="center"/>
    </xf>
    <xf numFmtId="2" fontId="5" fillId="0" borderId="11" xfId="4" applyNumberFormat="1" applyFont="1" applyFill="1" applyBorder="1" applyAlignment="1" applyProtection="1">
      <alignment horizontal="left" vertical="center"/>
    </xf>
    <xf numFmtId="4" fontId="5" fillId="0" borderId="11" xfId="2" applyNumberFormat="1" applyFont="1" applyFill="1" applyBorder="1" applyAlignment="1">
      <alignment horizontal="right"/>
    </xf>
    <xf numFmtId="3" fontId="5" fillId="0" borderId="11" xfId="2" applyNumberFormat="1" applyFont="1" applyFill="1" applyBorder="1" applyAlignment="1">
      <alignment horizontal="center"/>
    </xf>
    <xf numFmtId="43" fontId="10" fillId="0" borderId="10" xfId="1" applyFont="1" applyFill="1" applyBorder="1"/>
    <xf numFmtId="43" fontId="6" fillId="0" borderId="10" xfId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 vertical="center"/>
    </xf>
    <xf numFmtId="43" fontId="9" fillId="0" borderId="10" xfId="1" applyFont="1" applyFill="1" applyBorder="1" applyAlignment="1">
      <alignment horizontal="right" vertical="center"/>
    </xf>
    <xf numFmtId="43" fontId="6" fillId="0" borderId="10" xfId="1" applyFont="1" applyFill="1" applyBorder="1" applyAlignment="1">
      <alignment horizontal="right" vertical="center"/>
    </xf>
    <xf numFmtId="4" fontId="5" fillId="0" borderId="10" xfId="1" applyNumberFormat="1" applyFont="1" applyFill="1" applyBorder="1" applyAlignment="1"/>
    <xf numFmtId="4" fontId="5" fillId="0" borderId="10" xfId="1" applyNumberFormat="1" applyFont="1" applyFill="1" applyBorder="1" applyAlignment="1">
      <alignment horizontal="center"/>
    </xf>
    <xf numFmtId="4" fontId="5" fillId="0" borderId="10" xfId="1" applyNumberFormat="1" applyFont="1" applyFill="1" applyBorder="1" applyAlignment="1">
      <alignment horizontal="right"/>
    </xf>
    <xf numFmtId="4" fontId="5" fillId="0" borderId="11" xfId="1" applyNumberFormat="1" applyFont="1" applyFill="1" applyBorder="1" applyAlignment="1"/>
    <xf numFmtId="4" fontId="5" fillId="0" borderId="11" xfId="1" applyNumberFormat="1" applyFont="1" applyFill="1" applyBorder="1" applyAlignment="1">
      <alignment horizontal="center"/>
    </xf>
    <xf numFmtId="4" fontId="5" fillId="0" borderId="11" xfId="1" applyNumberFormat="1" applyFont="1" applyFill="1" applyBorder="1" applyAlignment="1">
      <alignment horizontal="right"/>
    </xf>
    <xf numFmtId="49" fontId="3" fillId="0" borderId="7" xfId="2" applyNumberFormat="1" applyFont="1" applyFill="1" applyBorder="1" applyAlignment="1">
      <alignment horizontal="center" vertical="center"/>
    </xf>
    <xf numFmtId="4" fontId="6" fillId="0" borderId="10" xfId="2" applyNumberFormat="1" applyFont="1" applyFill="1" applyBorder="1" applyAlignment="1">
      <alignment horizontal="center"/>
    </xf>
    <xf numFmtId="188" fontId="6" fillId="0" borderId="10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" fontId="6" fillId="0" borderId="15" xfId="1" applyNumberFormat="1" applyFont="1" applyFill="1" applyBorder="1" applyAlignment="1">
      <alignment horizontal="center"/>
    </xf>
    <xf numFmtId="4" fontId="6" fillId="0" borderId="16" xfId="1" applyNumberFormat="1" applyFont="1" applyFill="1" applyBorder="1" applyAlignment="1">
      <alignment horizontal="center"/>
    </xf>
    <xf numFmtId="4" fontId="6" fillId="0" borderId="17" xfId="1" applyNumberFormat="1" applyFont="1" applyFill="1" applyBorder="1" applyAlignment="1">
      <alignment horizontal="center"/>
    </xf>
    <xf numFmtId="2" fontId="6" fillId="0" borderId="12" xfId="1" applyNumberFormat="1" applyFont="1" applyFill="1" applyBorder="1" applyAlignment="1">
      <alignment horizontal="center"/>
    </xf>
    <xf numFmtId="2" fontId="6" fillId="0" borderId="13" xfId="1" applyNumberFormat="1" applyFont="1" applyFill="1" applyBorder="1" applyAlignment="1">
      <alignment horizontal="center"/>
    </xf>
    <xf numFmtId="2" fontId="6" fillId="0" borderId="14" xfId="1" applyNumberFormat="1" applyFont="1" applyFill="1" applyBorder="1" applyAlignment="1">
      <alignment horizontal="center"/>
    </xf>
  </cellXfs>
  <cellStyles count="5"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A11" sqref="A11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48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3"/>
      <c r="E2" s="2"/>
      <c r="F2" s="2"/>
      <c r="G2" s="3" t="s">
        <v>0</v>
      </c>
    </row>
    <row r="3" spans="1:7" ht="27.75">
      <c r="A3" s="43" t="s">
        <v>1</v>
      </c>
      <c r="B3" s="40" t="s">
        <v>49</v>
      </c>
      <c r="C3" s="41"/>
      <c r="D3" s="41"/>
      <c r="E3" s="41"/>
      <c r="F3" s="41"/>
      <c r="G3" s="42"/>
    </row>
    <row r="4" spans="1:7" ht="27.75">
      <c r="A4" s="44"/>
      <c r="B4" s="37" t="s">
        <v>32</v>
      </c>
      <c r="C4" s="37"/>
      <c r="D4" s="37"/>
      <c r="E4" s="37" t="s">
        <v>33</v>
      </c>
      <c r="F4" s="37"/>
      <c r="G4" s="37"/>
    </row>
    <row r="5" spans="1:7" ht="24" customHeight="1">
      <c r="A5" s="45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5</v>
      </c>
      <c r="B6" s="6">
        <f>+B7+B12+B20</f>
        <v>5467.0599999999995</v>
      </c>
      <c r="C6" s="6">
        <f>+C7+C12+C20</f>
        <v>1570.3600000000001</v>
      </c>
      <c r="D6" s="6">
        <f>+B6+C6</f>
        <v>7037.42</v>
      </c>
      <c r="E6" s="6">
        <f>+E7+E12+E20</f>
        <v>4486.91</v>
      </c>
      <c r="F6" s="6">
        <f>+F7+F12+F20</f>
        <v>2178.9900000000002</v>
      </c>
      <c r="G6" s="6">
        <f>+E6+F6</f>
        <v>6665.9</v>
      </c>
    </row>
    <row r="7" spans="1:7" ht="24">
      <c r="A7" s="7" t="s">
        <v>6</v>
      </c>
      <c r="B7" s="8">
        <f>+B8+B9+B10+B11</f>
        <v>2432.16</v>
      </c>
      <c r="C7" s="8">
        <f>+C8+C9+C10+C11</f>
        <v>815.39</v>
      </c>
      <c r="D7" s="8">
        <f t="shared" ref="D7:D25" si="0">+B7+C7</f>
        <v>3247.5499999999997</v>
      </c>
      <c r="E7" s="8">
        <f>+E8+E9+E10+E11</f>
        <v>2074.65</v>
      </c>
      <c r="F7" s="8">
        <f>+F8+F9+F10+F11</f>
        <v>1366.51</v>
      </c>
      <c r="G7" s="8">
        <f t="shared" ref="G7:G25" si="1">+E7+F7</f>
        <v>3441.16</v>
      </c>
    </row>
    <row r="8" spans="1:7" ht="24">
      <c r="A8" s="9" t="s">
        <v>7</v>
      </c>
      <c r="B8" s="10">
        <v>62.23</v>
      </c>
      <c r="C8" s="10">
        <v>133.33000000000001</v>
      </c>
      <c r="D8" s="10">
        <f t="shared" si="0"/>
        <v>195.56</v>
      </c>
      <c r="E8" s="10">
        <v>217.06</v>
      </c>
      <c r="F8" s="10">
        <v>163.88</v>
      </c>
      <c r="G8" s="10">
        <f t="shared" si="1"/>
        <v>380.94</v>
      </c>
    </row>
    <row r="9" spans="1:7" ht="24">
      <c r="A9" s="9" t="s">
        <v>8</v>
      </c>
      <c r="B9" s="11">
        <v>55.11</v>
      </c>
      <c r="C9" s="11">
        <v>106.67</v>
      </c>
      <c r="D9" s="10">
        <f t="shared" si="0"/>
        <v>161.78</v>
      </c>
      <c r="E9" s="11">
        <v>277.26</v>
      </c>
      <c r="F9" s="11">
        <v>0</v>
      </c>
      <c r="G9" s="10">
        <f t="shared" si="1"/>
        <v>277.26</v>
      </c>
    </row>
    <row r="10" spans="1:7" ht="24">
      <c r="A10" s="9" t="s">
        <v>9</v>
      </c>
      <c r="B10" s="11">
        <v>348.93</v>
      </c>
      <c r="C10" s="11">
        <v>250.61</v>
      </c>
      <c r="D10" s="10">
        <f t="shared" si="0"/>
        <v>599.54</v>
      </c>
      <c r="E10" s="11">
        <v>174.61</v>
      </c>
      <c r="F10" s="11">
        <v>449.99</v>
      </c>
      <c r="G10" s="10">
        <f t="shared" si="1"/>
        <v>624.6</v>
      </c>
    </row>
    <row r="11" spans="1:7" ht="24">
      <c r="A11" s="9" t="s">
        <v>10</v>
      </c>
      <c r="B11" s="11">
        <v>1965.89</v>
      </c>
      <c r="C11" s="11">
        <v>324.77999999999997</v>
      </c>
      <c r="D11" s="10">
        <f t="shared" si="0"/>
        <v>2290.67</v>
      </c>
      <c r="E11" s="11">
        <v>1405.72</v>
      </c>
      <c r="F11" s="11">
        <v>752.64</v>
      </c>
      <c r="G11" s="10">
        <f t="shared" si="1"/>
        <v>2158.36</v>
      </c>
    </row>
    <row r="12" spans="1:7" ht="24">
      <c r="A12" s="7" t="s">
        <v>11</v>
      </c>
      <c r="B12" s="8">
        <f>+B13+B14+B15+B16+B17+B18+B19</f>
        <v>3034.8999999999996</v>
      </c>
      <c r="C12" s="8">
        <f>+C13+C14+C15+C16+C17+C18+C19</f>
        <v>294.58</v>
      </c>
      <c r="D12" s="8">
        <f t="shared" si="0"/>
        <v>3329.4799999999996</v>
      </c>
      <c r="E12" s="8">
        <f>+E13+E14+E15+E16+E17+E18+E19</f>
        <v>2412.2599999999998</v>
      </c>
      <c r="F12" s="8">
        <f>+F13+F14+F15+F16+F17+F18+F19</f>
        <v>376.39</v>
      </c>
      <c r="G12" s="8">
        <f t="shared" si="1"/>
        <v>2788.6499999999996</v>
      </c>
    </row>
    <row r="13" spans="1:7" ht="24">
      <c r="A13" s="9" t="s">
        <v>12</v>
      </c>
      <c r="B13" s="11">
        <v>114.22</v>
      </c>
      <c r="C13" s="11">
        <v>294.56</v>
      </c>
      <c r="D13" s="11">
        <f t="shared" si="0"/>
        <v>408.78</v>
      </c>
      <c r="E13" s="11">
        <v>320.87</v>
      </c>
      <c r="F13" s="11">
        <v>376.39</v>
      </c>
      <c r="G13" s="11">
        <f t="shared" si="1"/>
        <v>697.26</v>
      </c>
    </row>
    <row r="14" spans="1:7" ht="24">
      <c r="A14" s="9" t="s">
        <v>13</v>
      </c>
      <c r="B14" s="11">
        <v>1563.33</v>
      </c>
      <c r="C14" s="11">
        <v>0</v>
      </c>
      <c r="D14" s="11">
        <f t="shared" si="0"/>
        <v>1563.33</v>
      </c>
      <c r="E14" s="11">
        <v>1219</v>
      </c>
      <c r="F14" s="11">
        <v>0</v>
      </c>
      <c r="G14" s="11">
        <f t="shared" si="1"/>
        <v>1219</v>
      </c>
    </row>
    <row r="15" spans="1:7" ht="24">
      <c r="A15" s="9" t="s">
        <v>14</v>
      </c>
      <c r="B15" s="11">
        <v>1319.65</v>
      </c>
      <c r="C15" s="11">
        <v>0</v>
      </c>
      <c r="D15" s="11">
        <f t="shared" si="0"/>
        <v>1319.65</v>
      </c>
      <c r="E15" s="11">
        <v>795.53</v>
      </c>
      <c r="F15" s="11">
        <v>0</v>
      </c>
      <c r="G15" s="11">
        <f t="shared" si="1"/>
        <v>795.53</v>
      </c>
    </row>
    <row r="16" spans="1:7" ht="24">
      <c r="A16" s="9" t="s">
        <v>15</v>
      </c>
      <c r="B16" s="12">
        <v>2.38</v>
      </c>
      <c r="C16" s="12">
        <v>0</v>
      </c>
      <c r="D16" s="11">
        <f t="shared" si="0"/>
        <v>2.38</v>
      </c>
      <c r="E16" s="12">
        <v>6.69</v>
      </c>
      <c r="F16" s="12">
        <v>0</v>
      </c>
      <c r="G16" s="11">
        <f t="shared" si="1"/>
        <v>6.69</v>
      </c>
    </row>
    <row r="17" spans="1:7" ht="24">
      <c r="A17" s="13" t="s">
        <v>16</v>
      </c>
      <c r="B17" s="12">
        <v>13.52</v>
      </c>
      <c r="C17" s="12">
        <v>0</v>
      </c>
      <c r="D17" s="11">
        <f t="shared" si="0"/>
        <v>13.52</v>
      </c>
      <c r="E17" s="12">
        <v>30.65</v>
      </c>
      <c r="F17" s="12">
        <v>0</v>
      </c>
      <c r="G17" s="11">
        <f t="shared" si="1"/>
        <v>30.65</v>
      </c>
    </row>
    <row r="18" spans="1:7" ht="24">
      <c r="A18" s="9" t="s">
        <v>17</v>
      </c>
      <c r="B18" s="12">
        <v>21.72</v>
      </c>
      <c r="C18" s="12">
        <v>0</v>
      </c>
      <c r="D18" s="11">
        <f t="shared" si="0"/>
        <v>21.72</v>
      </c>
      <c r="E18" s="12">
        <v>39.450000000000003</v>
      </c>
      <c r="F18" s="12">
        <v>0</v>
      </c>
      <c r="G18" s="11">
        <f t="shared" si="1"/>
        <v>39.450000000000003</v>
      </c>
    </row>
    <row r="19" spans="1:7" ht="24">
      <c r="A19" s="9" t="s">
        <v>18</v>
      </c>
      <c r="B19" s="12">
        <v>0.08</v>
      </c>
      <c r="C19" s="12">
        <v>0.02</v>
      </c>
      <c r="D19" s="11">
        <f t="shared" si="0"/>
        <v>0.1</v>
      </c>
      <c r="E19" s="12">
        <v>7.0000000000000007E-2</v>
      </c>
      <c r="F19" s="12">
        <v>0</v>
      </c>
      <c r="G19" s="11">
        <f t="shared" si="1"/>
        <v>7.0000000000000007E-2</v>
      </c>
    </row>
    <row r="20" spans="1:7" ht="24">
      <c r="A20" s="7" t="s">
        <v>19</v>
      </c>
      <c r="B20" s="15">
        <v>0</v>
      </c>
      <c r="C20" s="14">
        <f>ROUND((B7+C7+B12+C12)*0.07,2)</f>
        <v>460.39</v>
      </c>
      <c r="D20" s="14">
        <f t="shared" si="0"/>
        <v>460.39</v>
      </c>
      <c r="E20" s="15">
        <v>0</v>
      </c>
      <c r="F20" s="14">
        <f>ROUND((E7+F7+E12+F12)*0.07,2)</f>
        <v>436.09</v>
      </c>
      <c r="G20" s="14">
        <f t="shared" si="1"/>
        <v>436.09</v>
      </c>
    </row>
    <row r="21" spans="1:7" ht="24">
      <c r="A21" s="7" t="s">
        <v>20</v>
      </c>
      <c r="B21" s="15">
        <f>+B22+B23+B24</f>
        <v>0</v>
      </c>
      <c r="C21" s="15">
        <f>+C22+C23+C24</f>
        <v>1407.22</v>
      </c>
      <c r="D21" s="14">
        <f t="shared" si="0"/>
        <v>1407.22</v>
      </c>
      <c r="E21" s="15">
        <f>+E22+E23+E24</f>
        <v>0</v>
      </c>
      <c r="F21" s="15">
        <f>+F22+F23+F24</f>
        <v>1411.3600000000001</v>
      </c>
      <c r="G21" s="14">
        <f t="shared" si="1"/>
        <v>1411.3600000000001</v>
      </c>
    </row>
    <row r="22" spans="1:7" ht="24">
      <c r="A22" s="9" t="s">
        <v>21</v>
      </c>
      <c r="B22" s="12">
        <v>0</v>
      </c>
      <c r="C22" s="12">
        <v>1401.33</v>
      </c>
      <c r="D22" s="12">
        <f t="shared" si="0"/>
        <v>1401.33</v>
      </c>
      <c r="E22" s="12">
        <v>0</v>
      </c>
      <c r="F22" s="12">
        <v>1399.67</v>
      </c>
      <c r="G22" s="12">
        <f t="shared" si="1"/>
        <v>1399.67</v>
      </c>
    </row>
    <row r="23" spans="1:7" ht="24">
      <c r="A23" s="16" t="s">
        <v>22</v>
      </c>
      <c r="B23" s="12">
        <v>0</v>
      </c>
      <c r="C23" s="12">
        <v>3.98</v>
      </c>
      <c r="D23" s="12">
        <f t="shared" si="0"/>
        <v>3.98</v>
      </c>
      <c r="E23" s="12">
        <v>0</v>
      </c>
      <c r="F23" s="12">
        <v>9.7799999999999994</v>
      </c>
      <c r="G23" s="12">
        <f t="shared" si="1"/>
        <v>9.7799999999999994</v>
      </c>
    </row>
    <row r="24" spans="1:7" ht="24">
      <c r="A24" s="16" t="s">
        <v>23</v>
      </c>
      <c r="B24" s="12">
        <v>0</v>
      </c>
      <c r="C24" s="12">
        <v>1.91</v>
      </c>
      <c r="D24" s="12">
        <f t="shared" si="0"/>
        <v>1.91</v>
      </c>
      <c r="E24" s="12">
        <v>0</v>
      </c>
      <c r="F24" s="12">
        <v>1.91</v>
      </c>
      <c r="G24" s="12">
        <f t="shared" si="1"/>
        <v>1.91</v>
      </c>
    </row>
    <row r="25" spans="1:7" ht="24">
      <c r="A25" s="7" t="s">
        <v>24</v>
      </c>
      <c r="B25" s="14">
        <f>+B6+B21</f>
        <v>5467.0599999999995</v>
      </c>
      <c r="C25" s="14">
        <f>+C6+C21</f>
        <v>2977.58</v>
      </c>
      <c r="D25" s="14">
        <f t="shared" si="0"/>
        <v>8444.64</v>
      </c>
      <c r="E25" s="14">
        <f>+E6+E21</f>
        <v>4486.91</v>
      </c>
      <c r="F25" s="14">
        <f>+F6+F21</f>
        <v>3590.3500000000004</v>
      </c>
      <c r="G25" s="14">
        <f t="shared" si="1"/>
        <v>8077.26</v>
      </c>
    </row>
    <row r="26" spans="1:7" ht="24">
      <c r="A26" s="17" t="s">
        <v>25</v>
      </c>
      <c r="B26" s="18">
        <f>ROUND(B25/B27,2)</f>
        <v>0.36</v>
      </c>
      <c r="C26" s="18">
        <f>ROUND(C25/B27,2)</f>
        <v>0.2</v>
      </c>
      <c r="D26" s="18">
        <f>+ROUND(D25/B27,2)</f>
        <v>0.56000000000000005</v>
      </c>
      <c r="E26" s="18">
        <f>ROUND(E25/E27,2)</f>
        <v>0.42</v>
      </c>
      <c r="F26" s="18">
        <f>ROUND(F25/E27,2)</f>
        <v>0.34</v>
      </c>
      <c r="G26" s="18">
        <f>+ROUND(G25/E27,2)</f>
        <v>0.76</v>
      </c>
    </row>
    <row r="27" spans="1:7" s="20" customFormat="1" ht="24">
      <c r="A27" s="19" t="s">
        <v>27</v>
      </c>
      <c r="B27" s="38">
        <v>15164.44</v>
      </c>
      <c r="C27" s="38"/>
      <c r="D27" s="38">
        <v>738.45</v>
      </c>
      <c r="E27" s="38">
        <v>10561.87</v>
      </c>
      <c r="F27" s="38"/>
      <c r="G27" s="38">
        <v>738.45</v>
      </c>
    </row>
    <row r="28" spans="1:7" s="20" customFormat="1" ht="24">
      <c r="A28" s="19" t="s">
        <v>28</v>
      </c>
      <c r="B28" s="39">
        <v>0.83299999999999996</v>
      </c>
      <c r="C28" s="39"/>
      <c r="D28" s="39">
        <v>7.37</v>
      </c>
      <c r="E28" s="39">
        <v>0.83299999999999996</v>
      </c>
      <c r="F28" s="39"/>
      <c r="G28" s="39">
        <v>7.37</v>
      </c>
    </row>
    <row r="29" spans="1:7" s="20" customFormat="1" ht="24">
      <c r="A29" s="19" t="s">
        <v>29</v>
      </c>
      <c r="B29" s="38">
        <f>+ROUND(B27*B28,2)</f>
        <v>12631.98</v>
      </c>
      <c r="C29" s="38" t="s">
        <v>26</v>
      </c>
      <c r="D29" s="38">
        <v>5203.0524000000005</v>
      </c>
      <c r="E29" s="38">
        <f>+ROUND(E27*E28,2)</f>
        <v>8798.0400000000009</v>
      </c>
      <c r="F29" s="38" t="s">
        <v>26</v>
      </c>
      <c r="G29" s="38">
        <v>5203.0524000000005</v>
      </c>
    </row>
    <row r="30" spans="1:7" ht="24">
      <c r="A30" s="17" t="s">
        <v>30</v>
      </c>
      <c r="B30" s="21">
        <f>B29-B25</f>
        <v>7164.92</v>
      </c>
      <c r="C30" s="22" t="s">
        <v>26</v>
      </c>
      <c r="D30" s="21">
        <f>B29-D25</f>
        <v>4187.34</v>
      </c>
      <c r="E30" s="21">
        <f>E29-E25</f>
        <v>4311.130000000001</v>
      </c>
      <c r="F30" s="22" t="s">
        <v>26</v>
      </c>
      <c r="G30" s="21">
        <f>E29-G25</f>
        <v>720.78000000000065</v>
      </c>
    </row>
    <row r="31" spans="1:7" ht="24">
      <c r="A31" s="23" t="s">
        <v>31</v>
      </c>
      <c r="B31" s="24">
        <f>(B28-B26)</f>
        <v>0.47299999999999998</v>
      </c>
      <c r="C31" s="25" t="s">
        <v>26</v>
      </c>
      <c r="D31" s="24">
        <f>B28-D26</f>
        <v>0.27299999999999991</v>
      </c>
      <c r="E31" s="24">
        <f>(E28-E26)</f>
        <v>0.41299999999999998</v>
      </c>
      <c r="F31" s="25" t="s">
        <v>26</v>
      </c>
      <c r="G31" s="24">
        <f>E28-G26</f>
        <v>7.2999999999999954E-2</v>
      </c>
    </row>
  </sheetData>
  <mergeCells count="10">
    <mergeCell ref="A3:A5"/>
    <mergeCell ref="B4:D4"/>
    <mergeCell ref="B27:D27"/>
    <mergeCell ref="B28:D28"/>
    <mergeCell ref="B29:D29"/>
    <mergeCell ref="E4:G4"/>
    <mergeCell ref="E27:G27"/>
    <mergeCell ref="E28:G28"/>
    <mergeCell ref="E29:G29"/>
    <mergeCell ref="B3:G3"/>
  </mergeCells>
  <pageMargins left="0.31" right="0.31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tabSelected="1" topLeftCell="A25" workbookViewId="0">
      <selection activeCell="E29" sqref="E29:G29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45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3" t="s">
        <v>1</v>
      </c>
      <c r="B3" s="40" t="s">
        <v>49</v>
      </c>
      <c r="C3" s="41"/>
      <c r="D3" s="41"/>
      <c r="E3" s="41"/>
      <c r="F3" s="41"/>
      <c r="G3" s="42"/>
    </row>
    <row r="4" spans="1:7" ht="27.75">
      <c r="A4" s="44"/>
      <c r="B4" s="37" t="s">
        <v>32</v>
      </c>
      <c r="C4" s="37"/>
      <c r="D4" s="37"/>
      <c r="E4" s="37" t="s">
        <v>33</v>
      </c>
      <c r="F4" s="37"/>
      <c r="G4" s="37"/>
    </row>
    <row r="5" spans="1:7" ht="23.25" customHeight="1">
      <c r="A5" s="45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5</v>
      </c>
      <c r="B6" s="6">
        <f>+B7+B12+B20</f>
        <v>2246.83</v>
      </c>
      <c r="C6" s="6">
        <f>+C7+C12+C20</f>
        <v>1284.9000000000001</v>
      </c>
      <c r="D6" s="6">
        <f>+B6+C6</f>
        <v>3531.73</v>
      </c>
      <c r="E6" s="6">
        <f>+E7+E12+E20</f>
        <v>2266</v>
      </c>
      <c r="F6" s="6">
        <f>+F7+F12+F20</f>
        <v>1303.4100000000001</v>
      </c>
      <c r="G6" s="6">
        <f t="shared" ref="G6:G25" si="0">+E6+F6</f>
        <v>3569.41</v>
      </c>
    </row>
    <row r="7" spans="1:7" ht="24">
      <c r="A7" s="7" t="s">
        <v>6</v>
      </c>
      <c r="B7" s="8">
        <f>+B8+B9+B10+B11</f>
        <v>1375.6499999999999</v>
      </c>
      <c r="C7" s="8">
        <f>+C8+C9+C10+C11</f>
        <v>988.94</v>
      </c>
      <c r="D7" s="8">
        <f t="shared" ref="D7:D25" si="1">+B7+C7</f>
        <v>2364.59</v>
      </c>
      <c r="E7" s="8">
        <f>+E8+E9+E10+E11</f>
        <v>1213.8499999999999</v>
      </c>
      <c r="F7" s="8">
        <f>+F8+F9+F10+F11</f>
        <v>1113.69</v>
      </c>
      <c r="G7" s="8">
        <f t="shared" si="0"/>
        <v>2327.54</v>
      </c>
    </row>
    <row r="8" spans="1:7" ht="24">
      <c r="A8" s="9" t="s">
        <v>7</v>
      </c>
      <c r="B8" s="10">
        <v>579.16999999999996</v>
      </c>
      <c r="C8" s="10">
        <v>152.91999999999999</v>
      </c>
      <c r="D8" s="10">
        <f t="shared" si="1"/>
        <v>732.08999999999992</v>
      </c>
      <c r="E8" s="10">
        <v>510.91</v>
      </c>
      <c r="F8" s="10">
        <v>245.85</v>
      </c>
      <c r="G8" s="10">
        <f t="shared" si="0"/>
        <v>756.76</v>
      </c>
    </row>
    <row r="9" spans="1:7" ht="24">
      <c r="A9" s="9" t="s">
        <v>8</v>
      </c>
      <c r="B9" s="11">
        <v>273.17</v>
      </c>
      <c r="C9" s="11">
        <v>197.17</v>
      </c>
      <c r="D9" s="10">
        <f t="shared" si="1"/>
        <v>470.34000000000003</v>
      </c>
      <c r="E9" s="11">
        <v>86.84</v>
      </c>
      <c r="F9" s="11">
        <v>79.209999999999994</v>
      </c>
      <c r="G9" s="10">
        <f t="shared" si="0"/>
        <v>166.05</v>
      </c>
    </row>
    <row r="10" spans="1:7" ht="24">
      <c r="A10" s="9" t="s">
        <v>9</v>
      </c>
      <c r="B10" s="11">
        <v>41.74</v>
      </c>
      <c r="C10" s="11">
        <v>236.81</v>
      </c>
      <c r="D10" s="10">
        <f t="shared" si="1"/>
        <v>278.55</v>
      </c>
      <c r="E10" s="11">
        <v>23.68</v>
      </c>
      <c r="F10" s="11">
        <v>390.28</v>
      </c>
      <c r="G10" s="10">
        <f t="shared" si="0"/>
        <v>413.96</v>
      </c>
    </row>
    <row r="11" spans="1:7" ht="24">
      <c r="A11" s="9" t="s">
        <v>10</v>
      </c>
      <c r="B11" s="11">
        <v>481.57</v>
      </c>
      <c r="C11" s="11">
        <v>402.04</v>
      </c>
      <c r="D11" s="10">
        <f t="shared" si="1"/>
        <v>883.61</v>
      </c>
      <c r="E11" s="11">
        <v>592.41999999999996</v>
      </c>
      <c r="F11" s="11">
        <v>398.35</v>
      </c>
      <c r="G11" s="10">
        <f t="shared" si="0"/>
        <v>990.77</v>
      </c>
    </row>
    <row r="12" spans="1:7" ht="24">
      <c r="A12" s="7" t="s">
        <v>11</v>
      </c>
      <c r="B12" s="8">
        <f>+B13+B14+B15+B16+B17+B18+B19</f>
        <v>871.18000000000006</v>
      </c>
      <c r="C12" s="8">
        <f>+C13+C14+C15+C16+C17+C18+C19</f>
        <v>176.53</v>
      </c>
      <c r="D12" s="8">
        <f t="shared" si="1"/>
        <v>1047.71</v>
      </c>
      <c r="E12" s="8">
        <f>+E13+E14+E15+E16+E17+E18+E19</f>
        <v>1052.1500000000001</v>
      </c>
      <c r="F12" s="8">
        <f>+F13+F14+F15+F16+F17+F18+F19</f>
        <v>69.02</v>
      </c>
      <c r="G12" s="8">
        <f t="shared" si="0"/>
        <v>1121.17</v>
      </c>
    </row>
    <row r="13" spans="1:7" ht="24">
      <c r="A13" s="9" t="s">
        <v>12</v>
      </c>
      <c r="B13" s="11">
        <v>87.74</v>
      </c>
      <c r="C13" s="11">
        <v>168.88</v>
      </c>
      <c r="D13" s="11">
        <f t="shared" si="1"/>
        <v>256.62</v>
      </c>
      <c r="E13" s="11">
        <v>105.26</v>
      </c>
      <c r="F13" s="11">
        <v>61.36</v>
      </c>
      <c r="G13" s="11">
        <f t="shared" si="0"/>
        <v>166.62</v>
      </c>
    </row>
    <row r="14" spans="1:7" ht="24">
      <c r="A14" s="9" t="s">
        <v>13</v>
      </c>
      <c r="B14" s="11">
        <v>379.34</v>
      </c>
      <c r="C14" s="11">
        <v>0</v>
      </c>
      <c r="D14" s="11">
        <f t="shared" si="1"/>
        <v>379.34</v>
      </c>
      <c r="E14" s="11">
        <v>393.42</v>
      </c>
      <c r="F14" s="11">
        <v>3.95</v>
      </c>
      <c r="G14" s="11">
        <f t="shared" si="0"/>
        <v>397.37</v>
      </c>
    </row>
    <row r="15" spans="1:7" ht="24">
      <c r="A15" s="9" t="s">
        <v>14</v>
      </c>
      <c r="B15" s="11">
        <v>22.19</v>
      </c>
      <c r="C15" s="11">
        <v>0</v>
      </c>
      <c r="D15" s="11">
        <f t="shared" si="1"/>
        <v>22.19</v>
      </c>
      <c r="E15" s="11">
        <v>34.21</v>
      </c>
      <c r="F15" s="11">
        <v>0</v>
      </c>
      <c r="G15" s="11">
        <f t="shared" si="0"/>
        <v>34.21</v>
      </c>
    </row>
    <row r="16" spans="1:7" ht="24">
      <c r="A16" s="9" t="s">
        <v>15</v>
      </c>
      <c r="B16" s="11">
        <v>26.45</v>
      </c>
      <c r="C16" s="11">
        <v>0</v>
      </c>
      <c r="D16" s="11">
        <f t="shared" si="1"/>
        <v>26.45</v>
      </c>
      <c r="E16" s="11">
        <v>0</v>
      </c>
      <c r="F16" s="11">
        <v>0</v>
      </c>
      <c r="G16" s="11">
        <f t="shared" si="0"/>
        <v>0</v>
      </c>
    </row>
    <row r="17" spans="1:7" ht="24">
      <c r="A17" s="13" t="s">
        <v>16</v>
      </c>
      <c r="B17" s="12">
        <v>48.7</v>
      </c>
      <c r="C17" s="12">
        <v>0</v>
      </c>
      <c r="D17" s="11">
        <f t="shared" si="1"/>
        <v>48.7</v>
      </c>
      <c r="E17" s="12">
        <v>66.89</v>
      </c>
      <c r="F17" s="12">
        <v>0</v>
      </c>
      <c r="G17" s="11">
        <f t="shared" si="0"/>
        <v>66.89</v>
      </c>
    </row>
    <row r="18" spans="1:7" ht="24">
      <c r="A18" s="9" t="s">
        <v>17</v>
      </c>
      <c r="B18" s="12">
        <v>304.61</v>
      </c>
      <c r="C18" s="12">
        <v>3.69</v>
      </c>
      <c r="D18" s="11">
        <f t="shared" si="1"/>
        <v>308.3</v>
      </c>
      <c r="E18" s="12">
        <v>434.87</v>
      </c>
      <c r="F18" s="12">
        <v>3.63</v>
      </c>
      <c r="G18" s="11">
        <f t="shared" si="0"/>
        <v>438.5</v>
      </c>
    </row>
    <row r="19" spans="1:7" ht="24">
      <c r="A19" s="9" t="s">
        <v>18</v>
      </c>
      <c r="B19" s="12">
        <v>2.15</v>
      </c>
      <c r="C19" s="12">
        <v>3.96</v>
      </c>
      <c r="D19" s="11">
        <f t="shared" si="1"/>
        <v>6.1099999999999994</v>
      </c>
      <c r="E19" s="12">
        <v>17.5</v>
      </c>
      <c r="F19" s="12">
        <v>0.08</v>
      </c>
      <c r="G19" s="11">
        <f t="shared" si="0"/>
        <v>17.579999999999998</v>
      </c>
    </row>
    <row r="20" spans="1:7" ht="24">
      <c r="A20" s="7" t="s">
        <v>19</v>
      </c>
      <c r="B20" s="15">
        <v>0</v>
      </c>
      <c r="C20" s="14">
        <f>ROUND((B7+C7+B12+C12)*0.07*6/12,2)</f>
        <v>119.43</v>
      </c>
      <c r="D20" s="14">
        <f t="shared" si="1"/>
        <v>119.43</v>
      </c>
      <c r="E20" s="15">
        <v>0</v>
      </c>
      <c r="F20" s="14">
        <f>ROUND((E7+F7+E12+F12)*0.07*6/12,2)</f>
        <v>120.7</v>
      </c>
      <c r="G20" s="14">
        <f t="shared" si="0"/>
        <v>120.7</v>
      </c>
    </row>
    <row r="21" spans="1:7" ht="24">
      <c r="A21" s="7" t="s">
        <v>20</v>
      </c>
      <c r="B21" s="15">
        <f>+B22+B23+B24</f>
        <v>52.62</v>
      </c>
      <c r="C21" s="15">
        <f>+C22+C23+C24</f>
        <v>658.91</v>
      </c>
      <c r="D21" s="14">
        <f t="shared" si="1"/>
        <v>711.53</v>
      </c>
      <c r="E21" s="15">
        <f>+E22+E23+E24</f>
        <v>91.33</v>
      </c>
      <c r="F21" s="14">
        <f>+F22+F23+F24</f>
        <v>808.42</v>
      </c>
      <c r="G21" s="14">
        <f t="shared" si="0"/>
        <v>899.75</v>
      </c>
    </row>
    <row r="22" spans="1:7" ht="24">
      <c r="A22" s="9" t="s">
        <v>21</v>
      </c>
      <c r="B22" s="12">
        <v>52.62</v>
      </c>
      <c r="C22" s="12">
        <v>574.79999999999995</v>
      </c>
      <c r="D22" s="12">
        <f t="shared" si="1"/>
        <v>627.41999999999996</v>
      </c>
      <c r="E22" s="12">
        <v>91.33</v>
      </c>
      <c r="F22" s="12">
        <v>684.98</v>
      </c>
      <c r="G22" s="12">
        <f t="shared" si="0"/>
        <v>776.31000000000006</v>
      </c>
    </row>
    <row r="23" spans="1:7" ht="24">
      <c r="A23" s="16" t="s">
        <v>22</v>
      </c>
      <c r="B23" s="12">
        <v>0</v>
      </c>
      <c r="C23" s="12">
        <v>64.16</v>
      </c>
      <c r="D23" s="12">
        <f t="shared" si="1"/>
        <v>64.16</v>
      </c>
      <c r="E23" s="12">
        <v>0</v>
      </c>
      <c r="F23" s="12">
        <v>81.05</v>
      </c>
      <c r="G23" s="12">
        <f t="shared" si="0"/>
        <v>81.05</v>
      </c>
    </row>
    <row r="24" spans="1:7" ht="24">
      <c r="A24" s="16" t="s">
        <v>23</v>
      </c>
      <c r="B24" s="12">
        <v>0</v>
      </c>
      <c r="C24" s="12">
        <v>19.95</v>
      </c>
      <c r="D24" s="12">
        <f t="shared" si="1"/>
        <v>19.95</v>
      </c>
      <c r="E24" s="12">
        <v>0</v>
      </c>
      <c r="F24" s="12">
        <v>42.39</v>
      </c>
      <c r="G24" s="12">
        <f t="shared" si="0"/>
        <v>42.39</v>
      </c>
    </row>
    <row r="25" spans="1:7" ht="24">
      <c r="A25" s="7" t="s">
        <v>24</v>
      </c>
      <c r="B25" s="14">
        <f>+B6+B21</f>
        <v>2299.4499999999998</v>
      </c>
      <c r="C25" s="14">
        <f>+C6+C21</f>
        <v>1943.81</v>
      </c>
      <c r="D25" s="14">
        <f t="shared" si="1"/>
        <v>4243.26</v>
      </c>
      <c r="E25" s="14">
        <f>+E6+E21</f>
        <v>2357.33</v>
      </c>
      <c r="F25" s="14">
        <f>+F6+F21</f>
        <v>2111.83</v>
      </c>
      <c r="G25" s="14">
        <f t="shared" si="0"/>
        <v>4469.16</v>
      </c>
    </row>
    <row r="26" spans="1:7" ht="24">
      <c r="A26" s="17" t="s">
        <v>25</v>
      </c>
      <c r="B26" s="18">
        <f>ROUND(B25/B27,2)</f>
        <v>7.37</v>
      </c>
      <c r="C26" s="18">
        <f>ROUND(C25/B27,2)</f>
        <v>6.23</v>
      </c>
      <c r="D26" s="18">
        <f>+ROUND(D25/B27,2)</f>
        <v>13.6</v>
      </c>
      <c r="E26" s="18">
        <f>ROUND(E25/E27,2)</f>
        <v>7.96</v>
      </c>
      <c r="F26" s="18">
        <f>ROUND(F25/E27,2)</f>
        <v>7.13</v>
      </c>
      <c r="G26" s="18">
        <f>+ROUND(G25/E27,2)</f>
        <v>15.09</v>
      </c>
    </row>
    <row r="27" spans="1:7" s="20" customFormat="1" ht="24">
      <c r="A27" s="19" t="s">
        <v>27</v>
      </c>
      <c r="B27" s="38">
        <v>312.04000000000002</v>
      </c>
      <c r="C27" s="38"/>
      <c r="D27" s="38">
        <v>701.22</v>
      </c>
      <c r="E27" s="38">
        <v>296.13</v>
      </c>
      <c r="F27" s="38"/>
      <c r="G27" s="38">
        <v>675.67</v>
      </c>
    </row>
    <row r="28" spans="1:7" s="20" customFormat="1" ht="24">
      <c r="A28" s="19" t="s">
        <v>28</v>
      </c>
      <c r="B28" s="39">
        <v>11.695</v>
      </c>
      <c r="C28" s="39"/>
      <c r="D28" s="39">
        <v>7.42</v>
      </c>
      <c r="E28" s="39">
        <v>11.695</v>
      </c>
      <c r="F28" s="39"/>
      <c r="G28" s="39">
        <v>7.42</v>
      </c>
    </row>
    <row r="29" spans="1:7" s="20" customFormat="1" ht="24">
      <c r="A29" s="19" t="s">
        <v>29</v>
      </c>
      <c r="B29" s="38">
        <f>+ROUND(B27*B28,2)</f>
        <v>3649.31</v>
      </c>
      <c r="C29" s="38" t="s">
        <v>26</v>
      </c>
      <c r="D29" s="38">
        <v>5203.0524000000005</v>
      </c>
      <c r="E29" s="38">
        <f>+ROUND(E27*E28,2)</f>
        <v>3463.24</v>
      </c>
      <c r="F29" s="38" t="s">
        <v>26</v>
      </c>
      <c r="G29" s="38">
        <v>5203.0524000000005</v>
      </c>
    </row>
    <row r="30" spans="1:7" ht="24">
      <c r="A30" s="17" t="s">
        <v>30</v>
      </c>
      <c r="B30" s="21">
        <f>B29-B25</f>
        <v>1349.8600000000001</v>
      </c>
      <c r="C30" s="22" t="s">
        <v>26</v>
      </c>
      <c r="D30" s="21">
        <f>B29-D25</f>
        <v>-593.95000000000027</v>
      </c>
      <c r="E30" s="21">
        <f>E29-E25</f>
        <v>1105.9099999999999</v>
      </c>
      <c r="F30" s="22" t="s">
        <v>26</v>
      </c>
      <c r="G30" s="21">
        <f>E29-G25</f>
        <v>-1005.9200000000001</v>
      </c>
    </row>
    <row r="31" spans="1:7" ht="24">
      <c r="A31" s="23" t="s">
        <v>31</v>
      </c>
      <c r="B31" s="24">
        <f>(B28-B26)</f>
        <v>4.3250000000000002</v>
      </c>
      <c r="C31" s="25" t="s">
        <v>26</v>
      </c>
      <c r="D31" s="24">
        <f>B28-D26</f>
        <v>-1.9049999999999994</v>
      </c>
      <c r="E31" s="24">
        <f>E28-E26</f>
        <v>3.7350000000000003</v>
      </c>
      <c r="F31" s="25" t="s">
        <v>26</v>
      </c>
      <c r="G31" s="24">
        <f>E28-G26</f>
        <v>-3.3949999999999996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31" right="0.37" top="0.75" bottom="0.75" header="0.3" footer="0.3"/>
  <pageSetup paperSize="9" scale="90" orientation="portrait" r:id="rId1"/>
  <ignoredErrors>
    <ignoredError sqref="D12 D25 D6:D7 D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A10" sqref="A10"/>
    </sheetView>
  </sheetViews>
  <sheetFormatPr defaultRowHeight="14.25"/>
  <cols>
    <col min="1" max="1" width="38.625" customWidth="1"/>
    <col min="2" max="7" width="10.25" customWidth="1"/>
  </cols>
  <sheetData>
    <row r="1" spans="1:7" ht="27.75">
      <c r="A1" s="1" t="s">
        <v>46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3" t="s">
        <v>37</v>
      </c>
      <c r="B3" s="40" t="s">
        <v>49</v>
      </c>
      <c r="C3" s="41"/>
      <c r="D3" s="41"/>
      <c r="E3" s="41"/>
      <c r="F3" s="41"/>
      <c r="G3" s="42"/>
    </row>
    <row r="4" spans="1:7" ht="27.75">
      <c r="A4" s="44"/>
      <c r="B4" s="37" t="s">
        <v>32</v>
      </c>
      <c r="C4" s="37"/>
      <c r="D4" s="37"/>
      <c r="E4" s="37" t="s">
        <v>33</v>
      </c>
      <c r="F4" s="37"/>
      <c r="G4" s="37"/>
    </row>
    <row r="5" spans="1:7" ht="23.25" customHeight="1">
      <c r="A5" s="45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38</v>
      </c>
      <c r="B6" s="6">
        <f>+B7+B10+B17</f>
        <v>1268.4000000000001</v>
      </c>
      <c r="C6" s="6">
        <f>+C7+C10+C17</f>
        <v>4522.6600000000008</v>
      </c>
      <c r="D6" s="6">
        <f t="shared" ref="D6:D15" si="0">+B6+C6</f>
        <v>5791.0600000000013</v>
      </c>
      <c r="E6" s="6">
        <f>+E7+E10+E17</f>
        <v>2072.9700000000003</v>
      </c>
      <c r="F6" s="6">
        <f>+F7+F10+F17</f>
        <v>4073.07</v>
      </c>
      <c r="G6" s="6">
        <f t="shared" ref="G6:G15" si="1">+E6+F6</f>
        <v>6146.0400000000009</v>
      </c>
    </row>
    <row r="7" spans="1:7" ht="24">
      <c r="A7" s="7" t="s">
        <v>6</v>
      </c>
      <c r="B7" s="8">
        <f>+B8+B9</f>
        <v>51.040000000000006</v>
      </c>
      <c r="C7" s="8">
        <f>+C8+C9</f>
        <v>4143.34</v>
      </c>
      <c r="D7" s="8">
        <f t="shared" si="0"/>
        <v>4194.38</v>
      </c>
      <c r="E7" s="8">
        <f>+E8+E9</f>
        <v>697.25</v>
      </c>
      <c r="F7" s="8">
        <f>+F8+F9</f>
        <v>3668.53</v>
      </c>
      <c r="G7" s="8">
        <f t="shared" si="1"/>
        <v>4365.7800000000007</v>
      </c>
    </row>
    <row r="8" spans="1:7" ht="24">
      <c r="A8" s="9" t="s">
        <v>9</v>
      </c>
      <c r="B8" s="10">
        <v>20.51</v>
      </c>
      <c r="C8" s="10">
        <v>124.56</v>
      </c>
      <c r="D8" s="10">
        <f t="shared" si="0"/>
        <v>145.07</v>
      </c>
      <c r="E8" s="10">
        <v>17.22</v>
      </c>
      <c r="F8" s="10">
        <v>129.07</v>
      </c>
      <c r="G8" s="10">
        <f t="shared" si="1"/>
        <v>146.29</v>
      </c>
    </row>
    <row r="9" spans="1:7" ht="24">
      <c r="A9" s="9" t="s">
        <v>10</v>
      </c>
      <c r="B9" s="10">
        <v>30.53</v>
      </c>
      <c r="C9" s="10">
        <v>4018.78</v>
      </c>
      <c r="D9" s="10">
        <f t="shared" si="0"/>
        <v>4049.3100000000004</v>
      </c>
      <c r="E9" s="10">
        <v>680.03</v>
      </c>
      <c r="F9" s="10">
        <v>3539.46</v>
      </c>
      <c r="G9" s="10">
        <f t="shared" si="1"/>
        <v>4219.49</v>
      </c>
    </row>
    <row r="10" spans="1:7" ht="24">
      <c r="A10" s="7" t="s">
        <v>11</v>
      </c>
      <c r="B10" s="8">
        <f>+B11+B12+B13+B14+B15+B16</f>
        <v>1217.3600000000001</v>
      </c>
      <c r="C10" s="8">
        <f>+C11+C12+C13+C14+C15+C16</f>
        <v>0.47000000000000003</v>
      </c>
      <c r="D10" s="8">
        <f t="shared" si="0"/>
        <v>1217.8300000000002</v>
      </c>
      <c r="E10" s="8">
        <f>+E11+E12+E13+E14+E15+E16</f>
        <v>1375.72</v>
      </c>
      <c r="F10" s="8">
        <f>+F11+F12+F13+F14+F15+F16</f>
        <v>2.46</v>
      </c>
      <c r="G10" s="8">
        <f t="shared" si="1"/>
        <v>1378.18</v>
      </c>
    </row>
    <row r="11" spans="1:7" ht="24">
      <c r="A11" s="9" t="s">
        <v>13</v>
      </c>
      <c r="B11" s="10">
        <v>889.69</v>
      </c>
      <c r="C11" s="10">
        <v>0</v>
      </c>
      <c r="D11" s="11">
        <f t="shared" si="0"/>
        <v>889.69</v>
      </c>
      <c r="E11" s="10">
        <v>1100.6099999999999</v>
      </c>
      <c r="F11" s="10">
        <v>0</v>
      </c>
      <c r="G11" s="11">
        <f t="shared" si="1"/>
        <v>1100.6099999999999</v>
      </c>
    </row>
    <row r="12" spans="1:7" ht="24">
      <c r="A12" s="9" t="s">
        <v>14</v>
      </c>
      <c r="B12" s="10">
        <v>18.23</v>
      </c>
      <c r="C12" s="26">
        <v>0</v>
      </c>
      <c r="D12" s="11">
        <f t="shared" si="0"/>
        <v>18.23</v>
      </c>
      <c r="E12" s="10">
        <v>1.1499999999999999</v>
      </c>
      <c r="F12" s="26">
        <v>0</v>
      </c>
      <c r="G12" s="11">
        <f t="shared" si="1"/>
        <v>1.1499999999999999</v>
      </c>
    </row>
    <row r="13" spans="1:7" ht="24">
      <c r="A13" s="9" t="s">
        <v>15</v>
      </c>
      <c r="B13" s="10">
        <v>162.22</v>
      </c>
      <c r="C13" s="26">
        <v>0</v>
      </c>
      <c r="D13" s="11">
        <f t="shared" si="0"/>
        <v>162.22</v>
      </c>
      <c r="E13" s="10">
        <v>128.33000000000001</v>
      </c>
      <c r="F13" s="26">
        <v>0</v>
      </c>
      <c r="G13" s="11">
        <f t="shared" si="1"/>
        <v>128.33000000000001</v>
      </c>
    </row>
    <row r="14" spans="1:7" ht="24">
      <c r="A14" s="13" t="s">
        <v>16</v>
      </c>
      <c r="B14" s="27">
        <v>22.3</v>
      </c>
      <c r="C14" s="27">
        <v>0</v>
      </c>
      <c r="D14" s="12">
        <f t="shared" si="0"/>
        <v>22.3</v>
      </c>
      <c r="E14" s="27">
        <v>22.27</v>
      </c>
      <c r="F14" s="27">
        <v>0</v>
      </c>
      <c r="G14" s="12">
        <f t="shared" si="1"/>
        <v>22.27</v>
      </c>
    </row>
    <row r="15" spans="1:7" ht="24">
      <c r="A15" s="9" t="s">
        <v>17</v>
      </c>
      <c r="B15" s="27">
        <v>124.27</v>
      </c>
      <c r="C15" s="27">
        <v>0.46</v>
      </c>
      <c r="D15" s="12">
        <f t="shared" si="0"/>
        <v>124.72999999999999</v>
      </c>
      <c r="E15" s="27">
        <v>122.91</v>
      </c>
      <c r="F15" s="27">
        <v>2.42</v>
      </c>
      <c r="G15" s="12">
        <f t="shared" si="1"/>
        <v>125.33</v>
      </c>
    </row>
    <row r="16" spans="1:7" ht="24">
      <c r="A16" s="9" t="s">
        <v>18</v>
      </c>
      <c r="B16" s="27">
        <v>0.65</v>
      </c>
      <c r="C16" s="27">
        <v>0.01</v>
      </c>
      <c r="D16" s="12">
        <f>+B16+C16</f>
        <v>0.66</v>
      </c>
      <c r="E16" s="27">
        <v>0.45</v>
      </c>
      <c r="F16" s="27">
        <v>0.04</v>
      </c>
      <c r="G16" s="12">
        <f>+E16+F16</f>
        <v>0.49</v>
      </c>
    </row>
    <row r="17" spans="1:7" ht="24">
      <c r="A17" s="7" t="s">
        <v>19</v>
      </c>
      <c r="B17" s="28">
        <v>0</v>
      </c>
      <c r="C17" s="28">
        <f>ROUND((B7+C7+B10+C10)*0.07,2)</f>
        <v>378.85</v>
      </c>
      <c r="D17" s="29">
        <f>+B17+C17</f>
        <v>378.85</v>
      </c>
      <c r="E17" s="28">
        <v>0</v>
      </c>
      <c r="F17" s="28">
        <f>ROUND((E7+F7+E10+F10)*0.07,2)</f>
        <v>402.08</v>
      </c>
      <c r="G17" s="29">
        <f>+E17+F17</f>
        <v>402.08</v>
      </c>
    </row>
    <row r="18" spans="1:7" ht="24">
      <c r="A18" s="7" t="s">
        <v>39</v>
      </c>
      <c r="B18" s="28">
        <f>+B19+B20+B21+B22</f>
        <v>0</v>
      </c>
      <c r="C18" s="28">
        <f t="shared" ref="C18:F18" si="2">+C19+C20+C21+C22</f>
        <v>2031.8799999999999</v>
      </c>
      <c r="D18" s="28">
        <f>+B18+C18</f>
        <v>2031.8799999999999</v>
      </c>
      <c r="E18" s="28">
        <f t="shared" si="2"/>
        <v>0</v>
      </c>
      <c r="F18" s="28">
        <f t="shared" si="2"/>
        <v>2060.1499999999996</v>
      </c>
      <c r="G18" s="28">
        <f t="shared" ref="G18:G23" si="3">+E18+F18</f>
        <v>2060.1499999999996</v>
      </c>
    </row>
    <row r="19" spans="1:7" ht="24">
      <c r="A19" s="9" t="s">
        <v>21</v>
      </c>
      <c r="B19" s="27">
        <v>0</v>
      </c>
      <c r="C19" s="27">
        <v>1074.3599999999999</v>
      </c>
      <c r="D19" s="27">
        <f t="shared" ref="D19:D23" si="4">+B19+C19</f>
        <v>1074.3599999999999</v>
      </c>
      <c r="E19" s="27">
        <v>0</v>
      </c>
      <c r="F19" s="27">
        <v>1037</v>
      </c>
      <c r="G19" s="12">
        <f t="shared" si="3"/>
        <v>1037</v>
      </c>
    </row>
    <row r="20" spans="1:7" ht="24">
      <c r="A20" s="16" t="s">
        <v>22</v>
      </c>
      <c r="B20" s="27">
        <v>0</v>
      </c>
      <c r="C20" s="27">
        <v>43.71</v>
      </c>
      <c r="D20" s="27">
        <f t="shared" si="4"/>
        <v>43.71</v>
      </c>
      <c r="E20" s="27">
        <v>0</v>
      </c>
      <c r="F20" s="27">
        <v>19</v>
      </c>
      <c r="G20" s="12">
        <f t="shared" si="3"/>
        <v>19</v>
      </c>
    </row>
    <row r="21" spans="1:7" ht="24">
      <c r="A21" s="16" t="s">
        <v>23</v>
      </c>
      <c r="B21" s="27">
        <v>0</v>
      </c>
      <c r="C21" s="27">
        <v>6.34</v>
      </c>
      <c r="D21" s="27">
        <f t="shared" si="4"/>
        <v>6.34</v>
      </c>
      <c r="E21" s="27">
        <v>0</v>
      </c>
      <c r="F21" s="27">
        <v>3.36</v>
      </c>
      <c r="G21" s="12">
        <f t="shared" si="3"/>
        <v>3.36</v>
      </c>
    </row>
    <row r="22" spans="1:7" s="20" customFormat="1" ht="24">
      <c r="A22" s="9" t="s">
        <v>40</v>
      </c>
      <c r="B22" s="30">
        <v>0</v>
      </c>
      <c r="C22" s="30">
        <v>907.47</v>
      </c>
      <c r="D22" s="27">
        <f t="shared" si="4"/>
        <v>907.47</v>
      </c>
      <c r="E22" s="30">
        <v>0</v>
      </c>
      <c r="F22" s="30">
        <v>1000.79</v>
      </c>
      <c r="G22" s="30">
        <f t="shared" si="3"/>
        <v>1000.79</v>
      </c>
    </row>
    <row r="23" spans="1:7" ht="24">
      <c r="A23" s="17" t="s">
        <v>41</v>
      </c>
      <c r="B23" s="28">
        <f>+B6+B18</f>
        <v>1268.4000000000001</v>
      </c>
      <c r="C23" s="28">
        <f>+C6+C18</f>
        <v>6554.5400000000009</v>
      </c>
      <c r="D23" s="28">
        <f t="shared" si="4"/>
        <v>7822.9400000000005</v>
      </c>
      <c r="E23" s="28">
        <f>SUM(E6,E18)</f>
        <v>2072.9700000000003</v>
      </c>
      <c r="F23" s="28">
        <f>SUM(F6,F18)</f>
        <v>6133.2199999999993</v>
      </c>
      <c r="G23" s="28">
        <f t="shared" si="3"/>
        <v>8206.1899999999987</v>
      </c>
    </row>
    <row r="24" spans="1:7" ht="24">
      <c r="A24" s="17" t="s">
        <v>42</v>
      </c>
      <c r="B24" s="28">
        <f>B23/B25</f>
        <v>2.8265810937291085</v>
      </c>
      <c r="C24" s="28">
        <f>C23/B25</f>
        <v>14.606542764184162</v>
      </c>
      <c r="D24" s="28">
        <f>D23/B25</f>
        <v>17.433123857913269</v>
      </c>
      <c r="E24" s="28">
        <f>E23/E25</f>
        <v>4.9749688009983686</v>
      </c>
      <c r="F24" s="28">
        <f>F23/E25</f>
        <v>14.719256983776518</v>
      </c>
      <c r="G24" s="28">
        <f>G23/E25</f>
        <v>19.694225784774883</v>
      </c>
    </row>
    <row r="25" spans="1:7" s="20" customFormat="1" ht="24">
      <c r="A25" s="19" t="s">
        <v>43</v>
      </c>
      <c r="B25" s="49">
        <v>448.74</v>
      </c>
      <c r="C25" s="50"/>
      <c r="D25" s="51"/>
      <c r="E25" s="49">
        <v>416.68</v>
      </c>
      <c r="F25" s="50"/>
      <c r="G25" s="51"/>
    </row>
    <row r="26" spans="1:7" s="20" customFormat="1" ht="24">
      <c r="A26" s="19" t="s">
        <v>44</v>
      </c>
      <c r="B26" s="46">
        <v>21.05</v>
      </c>
      <c r="C26" s="47"/>
      <c r="D26" s="48"/>
      <c r="E26" s="46">
        <v>21.05</v>
      </c>
      <c r="F26" s="47"/>
      <c r="G26" s="48"/>
    </row>
    <row r="27" spans="1:7" ht="24">
      <c r="A27" s="19" t="s">
        <v>34</v>
      </c>
      <c r="B27" s="46">
        <f>B25*B26</f>
        <v>9445.9770000000008</v>
      </c>
      <c r="C27" s="47"/>
      <c r="D27" s="48"/>
      <c r="E27" s="46">
        <f>E25*E26</f>
        <v>8771.1139999999996</v>
      </c>
      <c r="F27" s="47"/>
      <c r="G27" s="48"/>
    </row>
    <row r="28" spans="1:7" ht="24">
      <c r="A28" s="17" t="s">
        <v>35</v>
      </c>
      <c r="B28" s="31">
        <f>B27-B23</f>
        <v>8177.5770000000011</v>
      </c>
      <c r="C28" s="32"/>
      <c r="D28" s="31">
        <f>B27-D23</f>
        <v>1623.0370000000003</v>
      </c>
      <c r="E28" s="31">
        <f>E27-E23</f>
        <v>6698.1439999999993</v>
      </c>
      <c r="F28" s="32"/>
      <c r="G28" s="33">
        <f>E27-G23</f>
        <v>564.92400000000089</v>
      </c>
    </row>
    <row r="29" spans="1:7" ht="24">
      <c r="A29" s="23" t="s">
        <v>36</v>
      </c>
      <c r="B29" s="34">
        <f>B26-B24</f>
        <v>18.223418906270894</v>
      </c>
      <c r="C29" s="35"/>
      <c r="D29" s="34">
        <f>B26-D24</f>
        <v>3.6168761420867312</v>
      </c>
      <c r="E29" s="34">
        <f>E26-E24</f>
        <v>16.075031199001632</v>
      </c>
      <c r="F29" s="35"/>
      <c r="G29" s="36">
        <f>E26-G24</f>
        <v>1.355774215225118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31" right="0.32" top="0.75" bottom="0.75" header="0.3" footer="0.3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6" sqref="B6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47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3" t="s">
        <v>1</v>
      </c>
      <c r="B3" s="40" t="s">
        <v>49</v>
      </c>
      <c r="C3" s="41"/>
      <c r="D3" s="41"/>
      <c r="E3" s="41"/>
      <c r="F3" s="41"/>
      <c r="G3" s="42"/>
    </row>
    <row r="4" spans="1:7" ht="27.75">
      <c r="A4" s="44"/>
      <c r="B4" s="37" t="s">
        <v>32</v>
      </c>
      <c r="C4" s="37"/>
      <c r="D4" s="37"/>
      <c r="E4" s="37" t="s">
        <v>33</v>
      </c>
      <c r="F4" s="37"/>
      <c r="G4" s="37"/>
    </row>
    <row r="5" spans="1:7" ht="23.25" customHeight="1">
      <c r="A5" s="45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5</v>
      </c>
      <c r="B6" s="6">
        <f>+B7+B12+B20</f>
        <v>1631.24</v>
      </c>
      <c r="C6" s="6">
        <f>+C7+C12+C20</f>
        <v>2031.7799999999997</v>
      </c>
      <c r="D6" s="6">
        <f>+B6+C6</f>
        <v>3663.0199999999995</v>
      </c>
      <c r="E6" s="6">
        <f>+E7+E12+E20</f>
        <v>1689.01</v>
      </c>
      <c r="F6" s="6">
        <f>+F7+F12+F20</f>
        <v>1794.63</v>
      </c>
      <c r="G6" s="6">
        <f t="shared" ref="G6:G25" si="0">+E6+F6</f>
        <v>3483.6400000000003</v>
      </c>
    </row>
    <row r="7" spans="1:7" ht="24">
      <c r="A7" s="7" t="s">
        <v>6</v>
      </c>
      <c r="B7" s="8">
        <f>+B8+B9+B10+B11</f>
        <v>922.3</v>
      </c>
      <c r="C7" s="8">
        <f>+C8+C9+C10+C11</f>
        <v>1223.28</v>
      </c>
      <c r="D7" s="8">
        <f t="shared" ref="D7:D25" si="1">+B7+C7</f>
        <v>2145.58</v>
      </c>
      <c r="E7" s="8">
        <f>+E8+E9+E10+E11</f>
        <v>1061.6600000000001</v>
      </c>
      <c r="F7" s="8">
        <f>+F8+F9+F10+F11</f>
        <v>1088</v>
      </c>
      <c r="G7" s="8">
        <f t="shared" si="0"/>
        <v>2149.66</v>
      </c>
    </row>
    <row r="8" spans="1:7" ht="24">
      <c r="A8" s="9" t="s">
        <v>7</v>
      </c>
      <c r="B8" s="10">
        <v>469.09</v>
      </c>
      <c r="C8" s="10">
        <v>163.38999999999999</v>
      </c>
      <c r="D8" s="10">
        <f t="shared" si="1"/>
        <v>632.48</v>
      </c>
      <c r="E8" s="10">
        <v>590.21</v>
      </c>
      <c r="F8" s="10">
        <v>76.81</v>
      </c>
      <c r="G8" s="10">
        <f t="shared" si="0"/>
        <v>667.02</v>
      </c>
    </row>
    <row r="9" spans="1:7" ht="24">
      <c r="A9" s="9" t="s">
        <v>8</v>
      </c>
      <c r="B9" s="11">
        <v>65.02</v>
      </c>
      <c r="C9" s="11">
        <v>347.09</v>
      </c>
      <c r="D9" s="10">
        <f t="shared" si="1"/>
        <v>412.10999999999996</v>
      </c>
      <c r="E9" s="11">
        <v>95.65</v>
      </c>
      <c r="F9" s="11">
        <v>295.64</v>
      </c>
      <c r="G9" s="10">
        <f t="shared" si="0"/>
        <v>391.28999999999996</v>
      </c>
    </row>
    <row r="10" spans="1:7" ht="24">
      <c r="A10" s="9" t="s">
        <v>9</v>
      </c>
      <c r="B10" s="11">
        <v>30.25</v>
      </c>
      <c r="C10" s="11">
        <v>279.75</v>
      </c>
      <c r="D10" s="10">
        <f t="shared" si="1"/>
        <v>310</v>
      </c>
      <c r="E10" s="11">
        <v>44.38</v>
      </c>
      <c r="F10" s="11">
        <v>201.81</v>
      </c>
      <c r="G10" s="10">
        <f t="shared" si="0"/>
        <v>246.19</v>
      </c>
    </row>
    <row r="11" spans="1:7" ht="24">
      <c r="A11" s="9" t="s">
        <v>10</v>
      </c>
      <c r="B11" s="11">
        <v>357.94</v>
      </c>
      <c r="C11" s="11">
        <v>433.05</v>
      </c>
      <c r="D11" s="10">
        <f t="shared" si="1"/>
        <v>790.99</v>
      </c>
      <c r="E11" s="11">
        <v>331.42</v>
      </c>
      <c r="F11" s="11">
        <v>513.74</v>
      </c>
      <c r="G11" s="10">
        <f t="shared" si="0"/>
        <v>845.16000000000008</v>
      </c>
    </row>
    <row r="12" spans="1:7" ht="24">
      <c r="A12" s="7" t="s">
        <v>11</v>
      </c>
      <c r="B12" s="8">
        <f>+B13+B14+B15+B16+B17+B18+B19</f>
        <v>708.94</v>
      </c>
      <c r="C12" s="8">
        <f>+C13+C14+C15+C16+C17+C18+C19</f>
        <v>568.86</v>
      </c>
      <c r="D12" s="8">
        <f t="shared" si="1"/>
        <v>1277.8000000000002</v>
      </c>
      <c r="E12" s="8">
        <f>+E13+E14+E15+E16+E17+E18+E19</f>
        <v>627.34999999999991</v>
      </c>
      <c r="F12" s="8">
        <f>+F13+F14+F15+F16+F17+F18+F19</f>
        <v>478.72999999999996</v>
      </c>
      <c r="G12" s="8">
        <f t="shared" si="0"/>
        <v>1106.08</v>
      </c>
    </row>
    <row r="13" spans="1:7" ht="24">
      <c r="A13" s="9" t="s">
        <v>12</v>
      </c>
      <c r="B13" s="11">
        <v>0</v>
      </c>
      <c r="C13" s="11">
        <v>568.20000000000005</v>
      </c>
      <c r="D13" s="11">
        <f t="shared" si="1"/>
        <v>568.20000000000005</v>
      </c>
      <c r="E13" s="11">
        <v>63.77</v>
      </c>
      <c r="F13" s="11">
        <v>478.13</v>
      </c>
      <c r="G13" s="11">
        <f t="shared" si="0"/>
        <v>541.9</v>
      </c>
    </row>
    <row r="14" spans="1:7" ht="24">
      <c r="A14" s="9" t="s">
        <v>13</v>
      </c>
      <c r="B14" s="11">
        <v>414.77</v>
      </c>
      <c r="C14" s="11">
        <v>0</v>
      </c>
      <c r="D14" s="11">
        <f t="shared" si="1"/>
        <v>414.77</v>
      </c>
      <c r="E14" s="11">
        <v>360.53</v>
      </c>
      <c r="F14" s="11">
        <v>0</v>
      </c>
      <c r="G14" s="11">
        <f t="shared" si="0"/>
        <v>360.53</v>
      </c>
    </row>
    <row r="15" spans="1:7" ht="24">
      <c r="A15" s="9" t="s">
        <v>14</v>
      </c>
      <c r="B15" s="11">
        <v>58.29</v>
      </c>
      <c r="C15" s="11">
        <v>0</v>
      </c>
      <c r="D15" s="11">
        <f t="shared" si="1"/>
        <v>58.29</v>
      </c>
      <c r="E15" s="11">
        <v>73.48</v>
      </c>
      <c r="F15" s="11">
        <v>0</v>
      </c>
      <c r="G15" s="11">
        <f t="shared" si="0"/>
        <v>73.48</v>
      </c>
    </row>
    <row r="16" spans="1:7" ht="24">
      <c r="A16" s="9" t="s">
        <v>15</v>
      </c>
      <c r="B16" s="11">
        <v>34.409999999999997</v>
      </c>
      <c r="C16" s="11">
        <v>0.23</v>
      </c>
      <c r="D16" s="11">
        <f t="shared" si="1"/>
        <v>34.639999999999993</v>
      </c>
      <c r="E16" s="11">
        <v>6.96</v>
      </c>
      <c r="F16" s="11">
        <v>0</v>
      </c>
      <c r="G16" s="11"/>
    </row>
    <row r="17" spans="1:7" ht="24">
      <c r="A17" s="13" t="s">
        <v>16</v>
      </c>
      <c r="B17" s="12">
        <v>3.31</v>
      </c>
      <c r="C17" s="12">
        <v>0</v>
      </c>
      <c r="D17" s="11">
        <f t="shared" si="1"/>
        <v>3.31</v>
      </c>
      <c r="E17" s="12">
        <v>6.74</v>
      </c>
      <c r="F17" s="12">
        <v>0</v>
      </c>
      <c r="G17" s="11">
        <f t="shared" si="0"/>
        <v>6.74</v>
      </c>
    </row>
    <row r="18" spans="1:7" ht="24">
      <c r="A18" s="9" t="s">
        <v>17</v>
      </c>
      <c r="B18" s="12">
        <v>197.95</v>
      </c>
      <c r="C18" s="12">
        <v>0.43</v>
      </c>
      <c r="D18" s="11">
        <f t="shared" si="1"/>
        <v>198.38</v>
      </c>
      <c r="E18" s="12">
        <v>115.62</v>
      </c>
      <c r="F18" s="12">
        <v>0.57999999999999996</v>
      </c>
      <c r="G18" s="11">
        <f t="shared" si="0"/>
        <v>116.2</v>
      </c>
    </row>
    <row r="19" spans="1:7" ht="24">
      <c r="A19" s="9" t="s">
        <v>18</v>
      </c>
      <c r="B19" s="12">
        <v>0.21</v>
      </c>
      <c r="C19" s="12">
        <v>0</v>
      </c>
      <c r="D19" s="11">
        <f t="shared" si="1"/>
        <v>0.21</v>
      </c>
      <c r="E19" s="12">
        <v>0.25</v>
      </c>
      <c r="F19" s="12">
        <v>0.02</v>
      </c>
      <c r="G19" s="11">
        <f t="shared" si="0"/>
        <v>0.27</v>
      </c>
    </row>
    <row r="20" spans="1:7" ht="24">
      <c r="A20" s="7" t="s">
        <v>19</v>
      </c>
      <c r="B20" s="15">
        <v>0</v>
      </c>
      <c r="C20" s="14">
        <f>ROUND((B7+C7+B12+C12)*0.07,2)</f>
        <v>239.64</v>
      </c>
      <c r="D20" s="14">
        <f t="shared" si="1"/>
        <v>239.64</v>
      </c>
      <c r="E20" s="15">
        <v>0</v>
      </c>
      <c r="F20" s="14">
        <f>ROUND((E7+F7+E12+F12)*0.07,2)</f>
        <v>227.9</v>
      </c>
      <c r="G20" s="14">
        <f t="shared" si="0"/>
        <v>227.9</v>
      </c>
    </row>
    <row r="21" spans="1:7" ht="24">
      <c r="A21" s="7" t="s">
        <v>20</v>
      </c>
      <c r="B21" s="15">
        <f>+B22+B23+B24</f>
        <v>0</v>
      </c>
      <c r="C21" s="15">
        <f>+C22+C23+C24</f>
        <v>936.52</v>
      </c>
      <c r="D21" s="14">
        <f t="shared" si="1"/>
        <v>936.52</v>
      </c>
      <c r="E21" s="15">
        <f>+E22+E23+E24</f>
        <v>0</v>
      </c>
      <c r="F21" s="14">
        <f>+F22+F23+F24</f>
        <v>912.08</v>
      </c>
      <c r="G21" s="14">
        <f t="shared" si="0"/>
        <v>912.08</v>
      </c>
    </row>
    <row r="22" spans="1:7" ht="24">
      <c r="A22" s="9" t="s">
        <v>21</v>
      </c>
      <c r="B22" s="12">
        <v>0</v>
      </c>
      <c r="C22" s="12">
        <v>891.68</v>
      </c>
      <c r="D22" s="12">
        <f t="shared" si="1"/>
        <v>891.68</v>
      </c>
      <c r="E22" s="12">
        <v>0</v>
      </c>
      <c r="F22" s="12">
        <v>898.55</v>
      </c>
      <c r="G22" s="12">
        <f t="shared" si="0"/>
        <v>898.55</v>
      </c>
    </row>
    <row r="23" spans="1:7" ht="24">
      <c r="A23" s="16" t="s">
        <v>22</v>
      </c>
      <c r="B23" s="12">
        <v>0</v>
      </c>
      <c r="C23" s="12">
        <v>37.979999999999997</v>
      </c>
      <c r="D23" s="12">
        <f t="shared" si="1"/>
        <v>37.979999999999997</v>
      </c>
      <c r="E23" s="12">
        <v>0</v>
      </c>
      <c r="F23" s="12">
        <v>11.32</v>
      </c>
      <c r="G23" s="12">
        <f t="shared" si="0"/>
        <v>11.32</v>
      </c>
    </row>
    <row r="24" spans="1:7" ht="24">
      <c r="A24" s="16" t="s">
        <v>23</v>
      </c>
      <c r="B24" s="12">
        <v>0</v>
      </c>
      <c r="C24" s="12">
        <v>6.86</v>
      </c>
      <c r="D24" s="12">
        <f t="shared" si="1"/>
        <v>6.86</v>
      </c>
      <c r="E24" s="12">
        <v>0</v>
      </c>
      <c r="F24" s="12">
        <v>2.21</v>
      </c>
      <c r="G24" s="12">
        <f t="shared" si="0"/>
        <v>2.21</v>
      </c>
    </row>
    <row r="25" spans="1:7" ht="24">
      <c r="A25" s="7" t="s">
        <v>24</v>
      </c>
      <c r="B25" s="14">
        <f>+B6+B21</f>
        <v>1631.24</v>
      </c>
      <c r="C25" s="14">
        <f>+C6+C21</f>
        <v>2968.2999999999997</v>
      </c>
      <c r="D25" s="14">
        <f t="shared" si="1"/>
        <v>4599.54</v>
      </c>
      <c r="E25" s="14">
        <f>+E6+E21</f>
        <v>1689.01</v>
      </c>
      <c r="F25" s="14">
        <f>+F6+F21</f>
        <v>2706.71</v>
      </c>
      <c r="G25" s="14">
        <f t="shared" si="0"/>
        <v>4395.72</v>
      </c>
    </row>
    <row r="26" spans="1:7" ht="24">
      <c r="A26" s="17" t="s">
        <v>25</v>
      </c>
      <c r="B26" s="18">
        <f>ROUND(B25/B27,2)</f>
        <v>0.42</v>
      </c>
      <c r="C26" s="18">
        <f>ROUND(C25/B27,2)</f>
        <v>0.77</v>
      </c>
      <c r="D26" s="18">
        <f>+ROUND(D25/B27,2)</f>
        <v>1.19</v>
      </c>
      <c r="E26" s="18">
        <f>ROUND(E25/E27,2)</f>
        <v>0.53</v>
      </c>
      <c r="F26" s="18">
        <f>ROUND(F25/E27,2)</f>
        <v>0.85</v>
      </c>
      <c r="G26" s="18">
        <f>+ROUND(G25/E27,2)</f>
        <v>1.38</v>
      </c>
    </row>
    <row r="27" spans="1:7" s="20" customFormat="1" ht="24">
      <c r="A27" s="19" t="s">
        <v>27</v>
      </c>
      <c r="B27" s="38">
        <v>3878</v>
      </c>
      <c r="C27" s="38"/>
      <c r="D27" s="38">
        <v>701.22</v>
      </c>
      <c r="E27" s="38">
        <v>3180.97</v>
      </c>
      <c r="F27" s="38"/>
      <c r="G27" s="38">
        <v>675.67</v>
      </c>
    </row>
    <row r="28" spans="1:7" s="20" customFormat="1" ht="24">
      <c r="A28" s="19" t="s">
        <v>28</v>
      </c>
      <c r="B28" s="38">
        <v>1.46</v>
      </c>
      <c r="C28" s="38"/>
      <c r="D28" s="38">
        <v>7.42</v>
      </c>
      <c r="E28" s="38">
        <v>1.46</v>
      </c>
      <c r="F28" s="38"/>
      <c r="G28" s="38">
        <v>7.42</v>
      </c>
    </row>
    <row r="29" spans="1:7" s="20" customFormat="1" ht="24">
      <c r="A29" s="19" t="s">
        <v>29</v>
      </c>
      <c r="B29" s="38">
        <f>+ROUND(B27*B28,2)</f>
        <v>5661.88</v>
      </c>
      <c r="C29" s="38" t="s">
        <v>26</v>
      </c>
      <c r="D29" s="38">
        <v>5203.0524000000005</v>
      </c>
      <c r="E29" s="38">
        <f>+ROUND(E27*E28,2)</f>
        <v>4644.22</v>
      </c>
      <c r="F29" s="38" t="s">
        <v>26</v>
      </c>
      <c r="G29" s="38">
        <v>5203.0524000000005</v>
      </c>
    </row>
    <row r="30" spans="1:7" ht="24">
      <c r="A30" s="17" t="s">
        <v>30</v>
      </c>
      <c r="B30" s="21">
        <f>B29-B25</f>
        <v>4030.6400000000003</v>
      </c>
      <c r="C30" s="22" t="s">
        <v>26</v>
      </c>
      <c r="D30" s="21">
        <f>B29-D25</f>
        <v>1062.3400000000001</v>
      </c>
      <c r="E30" s="21">
        <f>E29-E25</f>
        <v>2955.21</v>
      </c>
      <c r="F30" s="22" t="s">
        <v>26</v>
      </c>
      <c r="G30" s="21">
        <f>E29-G25</f>
        <v>248.5</v>
      </c>
    </row>
    <row r="31" spans="1:7" ht="24">
      <c r="A31" s="23" t="s">
        <v>31</v>
      </c>
      <c r="B31" s="24">
        <f>(B28-B26)</f>
        <v>1.04</v>
      </c>
      <c r="C31" s="25" t="s">
        <v>26</v>
      </c>
      <c r="D31" s="24">
        <f>B28-D26</f>
        <v>0.27</v>
      </c>
      <c r="E31" s="24">
        <f>E28-E26</f>
        <v>0.92999999999999994</v>
      </c>
      <c r="F31" s="25" t="s">
        <v>26</v>
      </c>
      <c r="G31" s="24">
        <f>E28-G26</f>
        <v>8.0000000000000071E-2</v>
      </c>
    </row>
  </sheetData>
  <mergeCells count="10">
    <mergeCell ref="B28:D28"/>
    <mergeCell ref="B29:D29"/>
    <mergeCell ref="B27:D27"/>
    <mergeCell ref="A3:A5"/>
    <mergeCell ref="B3:G3"/>
    <mergeCell ref="B4:D4"/>
    <mergeCell ref="E4:G4"/>
    <mergeCell ref="E27:G27"/>
    <mergeCell ref="E28:G28"/>
    <mergeCell ref="E29:G29"/>
  </mergeCells>
  <pageMargins left="0.28999999999999998" right="0.31" top="0.75" bottom="0.75" header="0.3" footer="0.3"/>
  <pageSetup paperSize="9" scale="90" orientation="portrait" r:id="rId1"/>
  <ignoredErrors>
    <ignoredError sqref="D6:D7 D12 D21 D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อ้อยโรงงาน</vt:lpstr>
      <vt:lpstr>ข้าวเหนียวนาปี</vt:lpstr>
      <vt:lpstr>ยางพารา</vt:lpstr>
      <vt:lpstr>มันสำปะหลัง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2018-10-19T04:06:57Z</cp:lastPrinted>
  <dcterms:created xsi:type="dcterms:W3CDTF">2018-08-10T04:10:51Z</dcterms:created>
  <dcterms:modified xsi:type="dcterms:W3CDTF">2018-10-19T04:07:01Z</dcterms:modified>
</cp:coreProperties>
</file>