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tabRatio="815"/>
  </bookViews>
  <sheets>
    <sheet name="ข้าวเหนียวนาปี" sheetId="8" r:id="rId1"/>
    <sheet name="อ้อยโรงงาน" sheetId="2" r:id="rId2"/>
    <sheet name="ข้าวหอมมะลิ" sheetId="6" r:id="rId3"/>
    <sheet name="มันสำปะหลัง" sheetId="4" r:id="rId4"/>
  </sheets>
  <calcPr calcId="144525"/>
</workbook>
</file>

<file path=xl/calcChain.xml><?xml version="1.0" encoding="utf-8"?>
<calcChain xmlns="http://schemas.openxmlformats.org/spreadsheetml/2006/main">
  <c r="E28" i="8" l="1"/>
  <c r="E29" i="8" s="1"/>
  <c r="B28" i="8"/>
  <c r="E29" i="6"/>
  <c r="E28" i="6"/>
  <c r="B28" i="6"/>
  <c r="B29" i="6" s="1"/>
  <c r="G24" i="8"/>
  <c r="D24" i="8"/>
  <c r="G23" i="8"/>
  <c r="D23" i="8"/>
  <c r="G22" i="8"/>
  <c r="G21" i="8" s="1"/>
  <c r="D22" i="8"/>
  <c r="F21" i="8"/>
  <c r="E21" i="8"/>
  <c r="C21" i="8"/>
  <c r="B21" i="8"/>
  <c r="G19" i="8"/>
  <c r="D19" i="8"/>
  <c r="G18" i="8"/>
  <c r="D18" i="8"/>
  <c r="G17" i="8"/>
  <c r="D17" i="8"/>
  <c r="G16" i="8"/>
  <c r="D16" i="8"/>
  <c r="G15" i="8"/>
  <c r="D15" i="8"/>
  <c r="G14" i="8"/>
  <c r="D14" i="8"/>
  <c r="D12" i="8" s="1"/>
  <c r="G13" i="8"/>
  <c r="D13" i="8"/>
  <c r="F12" i="8"/>
  <c r="E12" i="8"/>
  <c r="C12" i="8"/>
  <c r="B12" i="8"/>
  <c r="G11" i="8"/>
  <c r="D11" i="8"/>
  <c r="G10" i="8"/>
  <c r="D10" i="8"/>
  <c r="G9" i="8"/>
  <c r="D9" i="8"/>
  <c r="G8" i="8"/>
  <c r="D8" i="8"/>
  <c r="F7" i="8"/>
  <c r="E7" i="8"/>
  <c r="C7" i="8"/>
  <c r="B7" i="8"/>
  <c r="G24" i="6"/>
  <c r="G21" i="6" s="1"/>
  <c r="D24" i="6"/>
  <c r="G23" i="6"/>
  <c r="D23" i="6"/>
  <c r="G22" i="6"/>
  <c r="D22" i="6"/>
  <c r="F21" i="6"/>
  <c r="E21" i="6"/>
  <c r="C21" i="6"/>
  <c r="B21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F12" i="6"/>
  <c r="E12" i="6"/>
  <c r="C12" i="6"/>
  <c r="B12" i="6"/>
  <c r="G11" i="6"/>
  <c r="D11" i="6"/>
  <c r="G10" i="6"/>
  <c r="D10" i="6"/>
  <c r="G9" i="6"/>
  <c r="D9" i="6"/>
  <c r="G8" i="6"/>
  <c r="G7" i="6" s="1"/>
  <c r="D8" i="6"/>
  <c r="F7" i="6"/>
  <c r="E7" i="6"/>
  <c r="E6" i="6" s="1"/>
  <c r="E25" i="6" s="1"/>
  <c r="C7" i="6"/>
  <c r="B7" i="6"/>
  <c r="C20" i="6" s="1"/>
  <c r="C6" i="6" s="1"/>
  <c r="C25" i="6" s="1"/>
  <c r="C26" i="6" s="1"/>
  <c r="E26" i="6" l="1"/>
  <c r="E30" i="6"/>
  <c r="E31" i="6" s="1"/>
  <c r="D21" i="8"/>
  <c r="G12" i="6"/>
  <c r="C20" i="8"/>
  <c r="C6" i="8" s="1"/>
  <c r="C25" i="8" s="1"/>
  <c r="C26" i="8" s="1"/>
  <c r="G12" i="8"/>
  <c r="G20" i="8" s="1"/>
  <c r="G6" i="8" s="1"/>
  <c r="G25" i="8" s="1"/>
  <c r="B29" i="8"/>
  <c r="F20" i="8"/>
  <c r="F6" i="8" s="1"/>
  <c r="F25" i="8" s="1"/>
  <c r="F26" i="8" s="1"/>
  <c r="D7" i="8"/>
  <c r="G7" i="8"/>
  <c r="D20" i="8"/>
  <c r="D6" i="8" s="1"/>
  <c r="D25" i="8" s="1"/>
  <c r="B6" i="8"/>
  <c r="B25" i="8" s="1"/>
  <c r="B26" i="8" s="1"/>
  <c r="E6" i="8"/>
  <c r="E25" i="8" s="1"/>
  <c r="E26" i="8" s="1"/>
  <c r="G20" i="6"/>
  <c r="G6" i="6" s="1"/>
  <c r="G25" i="6" s="1"/>
  <c r="G26" i="6" s="1"/>
  <c r="F20" i="6"/>
  <c r="F6" i="6" s="1"/>
  <c r="F25" i="6" s="1"/>
  <c r="F26" i="6" s="1"/>
  <c r="B6" i="6"/>
  <c r="B25" i="6" s="1"/>
  <c r="B30" i="6" s="1"/>
  <c r="D12" i="6"/>
  <c r="D7" i="6"/>
  <c r="D20" i="6" s="1"/>
  <c r="D6" i="6" s="1"/>
  <c r="D21" i="6"/>
  <c r="E29" i="4"/>
  <c r="B29" i="4"/>
  <c r="G24" i="4"/>
  <c r="D24" i="4"/>
  <c r="G23" i="4"/>
  <c r="D23" i="4"/>
  <c r="G22" i="4"/>
  <c r="G21" i="4" s="1"/>
  <c r="D22" i="4"/>
  <c r="F21" i="4"/>
  <c r="E21" i="4"/>
  <c r="C21" i="4"/>
  <c r="B21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F12" i="4"/>
  <c r="E12" i="4"/>
  <c r="C12" i="4"/>
  <c r="B12" i="4"/>
  <c r="G11" i="4"/>
  <c r="D11" i="4"/>
  <c r="G10" i="4"/>
  <c r="D10" i="4"/>
  <c r="G9" i="4"/>
  <c r="D9" i="4"/>
  <c r="G8" i="4"/>
  <c r="D8" i="4"/>
  <c r="F7" i="4"/>
  <c r="E7" i="4"/>
  <c r="F20" i="4" s="1"/>
  <c r="C7" i="4"/>
  <c r="B7" i="4"/>
  <c r="G26" i="8" l="1"/>
  <c r="G30" i="8"/>
  <c r="G31" i="8" s="1"/>
  <c r="G30" i="6"/>
  <c r="G31" i="6" s="1"/>
  <c r="G7" i="4"/>
  <c r="C20" i="4"/>
  <c r="C6" i="4" s="1"/>
  <c r="C25" i="4" s="1"/>
  <c r="C26" i="4" s="1"/>
  <c r="B30" i="8"/>
  <c r="B31" i="8" s="1"/>
  <c r="B31" i="6"/>
  <c r="B26" i="6"/>
  <c r="E30" i="8"/>
  <c r="E31" i="8" s="1"/>
  <c r="D26" i="8"/>
  <c r="D30" i="8"/>
  <c r="D31" i="8" s="1"/>
  <c r="D25" i="6"/>
  <c r="D26" i="6"/>
  <c r="D30" i="6"/>
  <c r="D31" i="6" s="1"/>
  <c r="D21" i="4"/>
  <c r="G12" i="4"/>
  <c r="D12" i="4"/>
  <c r="D7" i="4"/>
  <c r="E6" i="4"/>
  <c r="E25" i="4" s="1"/>
  <c r="E26" i="4" s="1"/>
  <c r="F6" i="4"/>
  <c r="F25" i="4" s="1"/>
  <c r="F26" i="4" s="1"/>
  <c r="B6" i="4"/>
  <c r="B25" i="4" s="1"/>
  <c r="B30" i="4" s="1"/>
  <c r="B31" i="4" l="1"/>
  <c r="B26" i="4"/>
  <c r="G20" i="4"/>
  <c r="G6" i="4" s="1"/>
  <c r="G25" i="4" s="1"/>
  <c r="E30" i="4"/>
  <c r="E31" i="4" s="1"/>
  <c r="D20" i="4"/>
  <c r="D6" i="4" s="1"/>
  <c r="D25" i="4" s="1"/>
  <c r="D26" i="4" s="1"/>
  <c r="G26" i="4" l="1"/>
  <c r="G30" i="4"/>
  <c r="G31" i="4" s="1"/>
  <c r="D30" i="4"/>
  <c r="D31" i="4" s="1"/>
  <c r="E29" i="2" l="1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E6" i="2"/>
  <c r="B6" i="2" l="1"/>
  <c r="B25" i="2" s="1"/>
  <c r="D7" i="2"/>
  <c r="D20" i="2" s="1"/>
  <c r="D6" i="2" s="1"/>
  <c r="G7" i="2"/>
  <c r="G20" i="2" s="1"/>
  <c r="G6" i="2" s="1"/>
  <c r="G25" i="2" s="1"/>
  <c r="G12" i="2"/>
  <c r="E25" i="2"/>
  <c r="E26" i="2" s="1"/>
  <c r="G21" i="2"/>
  <c r="D21" i="2"/>
  <c r="D12" i="2"/>
  <c r="F20" i="2"/>
  <c r="F6" i="2" s="1"/>
  <c r="F25" i="2" s="1"/>
  <c r="F26" i="2" s="1"/>
  <c r="C20" i="2"/>
  <c r="C6" i="2" s="1"/>
  <c r="C25" i="2" s="1"/>
  <c r="C26" i="2" s="1"/>
  <c r="B29" i="2"/>
  <c r="G26" i="2" l="1"/>
  <c r="G30" i="2"/>
  <c r="G31" i="2" s="1"/>
  <c r="B26" i="2"/>
  <c r="B30" i="2"/>
  <c r="B31" i="2" s="1"/>
  <c r="E30" i="2"/>
  <c r="E31" i="2" s="1"/>
  <c r="D25" i="2"/>
  <c r="D26" i="2" s="1"/>
  <c r="D30" i="2" l="1"/>
  <c r="D31" i="2" s="1"/>
</calcChain>
</file>

<file path=xl/sharedStrings.xml><?xml version="1.0" encoding="utf-8"?>
<sst xmlns="http://schemas.openxmlformats.org/spreadsheetml/2006/main" count="152" uniqueCount="42">
  <si>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</si>
  <si>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</si>
  <si>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</si>
  <si>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</si>
  <si>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</si>
  <si>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</si>
  <si>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</si>
  <si>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</si>
  <si>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</si>
  <si>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</si>
  <si>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</si>
  <si>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</si>
  <si>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</si>
  <si>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</si>
  <si>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</si>
  <si>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</si>
  <si>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</si>
  <si>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</si>
  <si>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</si>
  <si>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</si>
  <si>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</si>
  <si>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</si>
  <si>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</si>
  <si>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</si>
  <si>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</si>
  <si>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</si>
  <si>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</si>
  <si>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</si>
  <si>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</si>
  <si>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</si>
  <si>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</si>
  <si>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</si>
  <si>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ขอนแก่น</t>
  </si>
  <si>
    <t xml:space="preserve">   ค่าสารอื่นๆ และวัสดุปรับปรุงดิน</t>
  </si>
  <si>
    <t>4. ต้นทุนรวมต่อกิโลกรัม</t>
  </si>
  <si>
    <t>9. ผลตอบแทนสุทธิต่อกิโลกรัม</t>
  </si>
  <si>
    <t xml:space="preserve">   ค่าเสียโอกาสเงินลงทุนอุปกรณ์การเกษตร</t>
  </si>
  <si>
    <t>ตารางที่ 46  ต้นทุนการผลิตอ้อยโรงงาน แยกตามลักษณะความเหมาะสมของพื้นที่</t>
  </si>
  <si>
    <t>ตารางที่ 48  ต้นทุนการผลิตมันสำปะหลัง แยกตามลักษณะความเหมาะสมของพื้นที่</t>
  </si>
  <si>
    <t>ตารางที่ 45  ต้นทุนการผลิตข้าวเหนียวนาปี แยกตามลักษณะความเหมาะสมของพื้นที่</t>
  </si>
  <si>
    <t>ตารางที่ 47  ต้นทุนการผลิตข้าวหอมมะลิ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</si>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</sst>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9" fillId="0" borderId="0"/>
  </cellStyleXfs>
  <cellXfs count="46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65" fontId="5" fillId="0" borderId="10" xfId="1" applyNumberFormat="1" applyFont="1" applyFill="1" applyBorder="1" applyAlignment="1">
      <alignment horizontal="right" vertical="center"/>
    </xf>
    <xf numFmtId="165" fontId="5" fillId="0" borderId="10" xfId="1" applyNumberFormat="1" applyFont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164" fontId="5" fillId="0" borderId="10" xfId="1" applyNumberFormat="1" applyFont="1" applyBorder="1" applyAlignment="1">
      <alignment horizontal="righ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65" fontId="5" fillId="0" borderId="11" xfId="1" applyNumberFormat="1" applyFont="1" applyFill="1" applyBorder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165" fontId="5" fillId="0" borderId="11" xfId="1" applyNumberFormat="1" applyFont="1" applyBorder="1" applyAlignment="1">
      <alignment horizontal="right" vertical="center"/>
    </xf>
    <xf numFmtId="164" fontId="5" fillId="0" borderId="10" xfId="1" applyNumberFormat="1" applyFont="1" applyFill="1" applyBorder="1" applyAlignment="1">
      <alignment horizontal="right" vertical="center"/>
    </xf>
    <xf numFmtId="164" fontId="5" fillId="0" borderId="11" xfId="1" applyNumberFormat="1" applyFont="1" applyFill="1" applyBorder="1" applyAlignment="1">
      <alignment horizontal="right" vertical="center"/>
    </xf>
    <xf numFmtId="2" fontId="4" fillId="0" borderId="1" xfId="2" applyNumberFormat="1" applyFont="1" applyFill="1" applyBorder="1" applyAlignment="1">
      <alignment horizontal="right"/>
    </xf>
    <xf numFmtId="4" fontId="5" fillId="0" borderId="10" xfId="1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Fill="1"/>
    <xf numFmtId="4" fontId="6" fillId="0" borderId="12" xfId="1" applyNumberFormat="1" applyFont="1" applyFill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center" vertical="center"/>
    </xf>
    <xf numFmtId="4" fontId="6" fillId="0" borderId="14" xfId="1" applyNumberFormat="1" applyFont="1" applyFill="1" applyBorder="1" applyAlignment="1">
      <alignment horizontal="center" vertical="center"/>
    </xf>
    <xf numFmtId="4" fontId="6" fillId="0" borderId="12" xfId="1" applyNumberFormat="1" applyFont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4" fontId="6" fillId="0" borderId="14" xfId="1" applyNumberFormat="1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8" sqref="I8"/>
    </sheetView>
  </sheetViews>
  <sheetFormatPr defaultRowHeight="15" x14ac:dyDescent="0.25"/>
  <cols>
    <col min="1" max="1" width="36.7109375" customWidth="1"/>
    <col min="2" max="7" width="12.42578125" customWidth="1"/>
  </cols>
  <sheetData>
    <row r="1" spans="1:7" ht="27.75" x14ac:dyDescent="0.65">
      <c r="A1" s="1" t="s">
        <v>39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32" t="s">
        <v>0</v>
      </c>
    </row>
    <row r="3" spans="1:7" ht="27.75" x14ac:dyDescent="0.25">
      <c r="A3" s="3"/>
      <c r="B3" s="42" t="s">
        <v>32</v>
      </c>
      <c r="C3" s="43"/>
      <c r="D3" s="43"/>
      <c r="E3" s="43"/>
      <c r="F3" s="43"/>
      <c r="G3" s="44"/>
    </row>
    <row r="4" spans="1:7" ht="27.75" x14ac:dyDescent="0.25">
      <c r="A4" s="4" t="s">
        <v>1</v>
      </c>
      <c r="B4" s="45" t="s">
        <v>2</v>
      </c>
      <c r="C4" s="45"/>
      <c r="D4" s="45"/>
      <c r="E4" s="45" t="s">
        <v>3</v>
      </c>
      <c r="F4" s="45"/>
      <c r="G4" s="4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2078.79</v>
      </c>
      <c r="C6" s="8">
        <f t="shared" si="0"/>
        <v>1219.47</v>
      </c>
      <c r="D6" s="8">
        <f t="shared" si="0"/>
        <v>3298.26</v>
      </c>
      <c r="E6" s="8">
        <f t="shared" si="0"/>
        <v>2141.6000000000004</v>
      </c>
      <c r="F6" s="8">
        <f t="shared" si="0"/>
        <v>1652.66</v>
      </c>
      <c r="G6" s="8">
        <f t="shared" si="0"/>
        <v>3794.2599999999998</v>
      </c>
    </row>
    <row r="7" spans="1:7" ht="24" x14ac:dyDescent="0.55000000000000004">
      <c r="A7" s="9" t="s">
        <v>8</v>
      </c>
      <c r="B7" s="10">
        <f t="shared" ref="B7:G7" si="1">+B8+B9+B10+B11</f>
        <v>1185.19</v>
      </c>
      <c r="C7" s="10">
        <f t="shared" si="1"/>
        <v>870.27</v>
      </c>
      <c r="D7" s="10">
        <f t="shared" si="1"/>
        <v>2055.46</v>
      </c>
      <c r="E7" s="10">
        <f t="shared" si="1"/>
        <v>1226.3600000000001</v>
      </c>
      <c r="F7" s="10">
        <f t="shared" si="1"/>
        <v>1070.0700000000002</v>
      </c>
      <c r="G7" s="10">
        <f t="shared" si="1"/>
        <v>2296.4299999999998</v>
      </c>
    </row>
    <row r="8" spans="1:7" ht="24" x14ac:dyDescent="0.55000000000000004">
      <c r="A8" s="11" t="s">
        <v>9</v>
      </c>
      <c r="B8" s="12">
        <v>315.07</v>
      </c>
      <c r="C8" s="12">
        <v>285.51</v>
      </c>
      <c r="D8" s="12">
        <f>+B8+C8</f>
        <v>600.57999999999993</v>
      </c>
      <c r="E8" s="12">
        <v>577.53</v>
      </c>
      <c r="F8" s="12">
        <v>148.06</v>
      </c>
      <c r="G8" s="12">
        <f>+E8+F8</f>
        <v>725.58999999999992</v>
      </c>
    </row>
    <row r="9" spans="1:7" ht="24" x14ac:dyDescent="0.55000000000000004">
      <c r="A9" s="11" t="s">
        <v>10</v>
      </c>
      <c r="B9" s="13">
        <v>104.02</v>
      </c>
      <c r="C9" s="13">
        <v>54.14</v>
      </c>
      <c r="D9" s="12">
        <f t="shared" ref="D9:D19" si="2">+B9+C9</f>
        <v>158.16</v>
      </c>
      <c r="E9" s="13">
        <v>47.69</v>
      </c>
      <c r="F9" s="13">
        <v>99</v>
      </c>
      <c r="G9" s="12">
        <f t="shared" ref="G9:G11" si="3">+E9+F9</f>
        <v>146.69</v>
      </c>
    </row>
    <row r="10" spans="1:7" ht="24" x14ac:dyDescent="0.55000000000000004">
      <c r="A10" s="11" t="s">
        <v>11</v>
      </c>
      <c r="B10" s="13">
        <v>29.36</v>
      </c>
      <c r="C10" s="13">
        <v>249.94</v>
      </c>
      <c r="D10" s="12">
        <f t="shared" si="2"/>
        <v>279.3</v>
      </c>
      <c r="E10" s="13">
        <v>12.21</v>
      </c>
      <c r="F10" s="13">
        <v>306.89999999999998</v>
      </c>
      <c r="G10" s="12">
        <f t="shared" si="3"/>
        <v>319.10999999999996</v>
      </c>
    </row>
    <row r="11" spans="1:7" ht="24" x14ac:dyDescent="0.55000000000000004">
      <c r="A11" s="11" t="s">
        <v>12</v>
      </c>
      <c r="B11" s="13">
        <v>736.74</v>
      </c>
      <c r="C11" s="13">
        <v>280.68</v>
      </c>
      <c r="D11" s="12">
        <f t="shared" si="2"/>
        <v>1017.4200000000001</v>
      </c>
      <c r="E11" s="13">
        <v>588.92999999999995</v>
      </c>
      <c r="F11" s="13">
        <v>516.11</v>
      </c>
      <c r="G11" s="12">
        <f t="shared" si="3"/>
        <v>1105.04</v>
      </c>
    </row>
    <row r="12" spans="1:7" ht="24" x14ac:dyDescent="0.55000000000000004">
      <c r="A12" s="9" t="s">
        <v>13</v>
      </c>
      <c r="B12" s="10">
        <f t="shared" ref="B12:G12" si="4">+B13+B14+B15+B16+B17+B18+B19</f>
        <v>893.59999999999991</v>
      </c>
      <c r="C12" s="10">
        <f t="shared" si="4"/>
        <v>237.66</v>
      </c>
      <c r="D12" s="10">
        <f t="shared" si="4"/>
        <v>1131.26</v>
      </c>
      <c r="E12" s="10">
        <f t="shared" si="4"/>
        <v>915.24</v>
      </c>
      <c r="F12" s="10">
        <f t="shared" si="4"/>
        <v>454.28000000000003</v>
      </c>
      <c r="G12" s="10">
        <f t="shared" si="4"/>
        <v>1369.52</v>
      </c>
    </row>
    <row r="13" spans="1:7" ht="24" x14ac:dyDescent="0.55000000000000004">
      <c r="A13" s="11" t="s">
        <v>14</v>
      </c>
      <c r="B13" s="13">
        <v>133.55000000000001</v>
      </c>
      <c r="C13" s="13">
        <v>234.39</v>
      </c>
      <c r="D13" s="13">
        <f t="shared" si="2"/>
        <v>367.94</v>
      </c>
      <c r="E13" s="13">
        <v>0</v>
      </c>
      <c r="F13" s="13">
        <v>447.95</v>
      </c>
      <c r="G13" s="13">
        <f>+E13+F13</f>
        <v>447.95</v>
      </c>
    </row>
    <row r="14" spans="1:7" ht="24" x14ac:dyDescent="0.55000000000000004">
      <c r="A14" s="11" t="s">
        <v>15</v>
      </c>
      <c r="B14" s="13">
        <v>524.95000000000005</v>
      </c>
      <c r="C14" s="13">
        <v>2.8</v>
      </c>
      <c r="D14" s="13">
        <f t="shared" si="2"/>
        <v>527.75</v>
      </c>
      <c r="E14" s="13">
        <v>447.74</v>
      </c>
      <c r="F14" s="13">
        <v>6.23</v>
      </c>
      <c r="G14" s="13">
        <f t="shared" ref="G14:G19" si="5">+E14+F14</f>
        <v>453.97</v>
      </c>
    </row>
    <row r="15" spans="1:7" ht="24" x14ac:dyDescent="0.55000000000000004">
      <c r="A15" s="11" t="s">
        <v>16</v>
      </c>
      <c r="B15" s="13">
        <v>121.82</v>
      </c>
      <c r="C15" s="13">
        <v>0</v>
      </c>
      <c r="D15" s="13">
        <f t="shared" si="2"/>
        <v>121.82</v>
      </c>
      <c r="E15" s="13">
        <v>57.09</v>
      </c>
      <c r="F15" s="13">
        <v>0</v>
      </c>
      <c r="G15" s="13">
        <f t="shared" si="5"/>
        <v>57.09</v>
      </c>
    </row>
    <row r="16" spans="1:7" ht="24" x14ac:dyDescent="0.55000000000000004">
      <c r="A16" s="11" t="s">
        <v>33</v>
      </c>
      <c r="B16" s="13">
        <v>0</v>
      </c>
      <c r="C16" s="13">
        <v>0</v>
      </c>
      <c r="D16" s="13">
        <f t="shared" si="2"/>
        <v>0</v>
      </c>
      <c r="E16" s="13">
        <v>0</v>
      </c>
      <c r="F16" s="13">
        <v>0</v>
      </c>
      <c r="G16" s="13">
        <f t="shared" si="5"/>
        <v>0</v>
      </c>
    </row>
    <row r="17" spans="1:7" ht="24" x14ac:dyDescent="0.55000000000000004">
      <c r="A17" s="11" t="s">
        <v>17</v>
      </c>
      <c r="B17" s="16">
        <v>25.14</v>
      </c>
      <c r="C17" s="16">
        <v>0</v>
      </c>
      <c r="D17" s="13">
        <f t="shared" si="2"/>
        <v>25.14</v>
      </c>
      <c r="E17" s="16">
        <v>47.29</v>
      </c>
      <c r="F17" s="16">
        <v>0</v>
      </c>
      <c r="G17" s="13">
        <f t="shared" si="5"/>
        <v>47.29</v>
      </c>
    </row>
    <row r="18" spans="1:7" ht="24" x14ac:dyDescent="0.55000000000000004">
      <c r="A18" s="17" t="s">
        <v>18</v>
      </c>
      <c r="B18" s="16">
        <v>76.12</v>
      </c>
      <c r="C18" s="16">
        <v>0</v>
      </c>
      <c r="D18" s="13">
        <f t="shared" si="2"/>
        <v>76.12</v>
      </c>
      <c r="E18" s="16">
        <v>363.12</v>
      </c>
      <c r="F18" s="16">
        <v>0.1</v>
      </c>
      <c r="G18" s="13">
        <f t="shared" si="5"/>
        <v>363.22</v>
      </c>
    </row>
    <row r="19" spans="1:7" ht="24" x14ac:dyDescent="0.55000000000000004">
      <c r="A19" s="11" t="s">
        <v>19</v>
      </c>
      <c r="B19" s="16">
        <v>12.02</v>
      </c>
      <c r="C19" s="16">
        <v>0.47</v>
      </c>
      <c r="D19" s="13">
        <f t="shared" si="2"/>
        <v>12.49</v>
      </c>
      <c r="E19" s="16">
        <v>0</v>
      </c>
      <c r="F19" s="16">
        <v>0</v>
      </c>
      <c r="G19" s="13">
        <f t="shared" si="5"/>
        <v>0</v>
      </c>
    </row>
    <row r="20" spans="1:7" ht="24" x14ac:dyDescent="0.25">
      <c r="A20" s="9" t="s">
        <v>20</v>
      </c>
      <c r="B20" s="19"/>
      <c r="C20" s="19">
        <f>ROUND((B7+C7+B12+C12)*0.07*6/12,2)</f>
        <v>111.54</v>
      </c>
      <c r="D20" s="19">
        <f>ROUND((D7+D12)*0.07*6/12,2)</f>
        <v>111.54</v>
      </c>
      <c r="E20" s="19"/>
      <c r="F20" s="19">
        <f>ROUND((E7+F7+E12+F12)*0.07*6/12,2)</f>
        <v>128.31</v>
      </c>
      <c r="G20" s="19">
        <f>ROUND((G7+G12)*0.07*6/12,2)</f>
        <v>128.31</v>
      </c>
    </row>
    <row r="21" spans="1:7" ht="24" x14ac:dyDescent="0.25">
      <c r="A21" s="9" t="s">
        <v>21</v>
      </c>
      <c r="B21" s="18">
        <f t="shared" ref="B21:G21" si="6">+B22+B23+B24</f>
        <v>0</v>
      </c>
      <c r="C21" s="18">
        <f t="shared" si="6"/>
        <v>903.18</v>
      </c>
      <c r="D21" s="18">
        <f t="shared" si="6"/>
        <v>903.18</v>
      </c>
      <c r="E21" s="18">
        <f t="shared" si="6"/>
        <v>0</v>
      </c>
      <c r="F21" s="18">
        <f t="shared" si="6"/>
        <v>730.32</v>
      </c>
      <c r="G21" s="18">
        <f t="shared" si="6"/>
        <v>730.32</v>
      </c>
    </row>
    <row r="22" spans="1:7" ht="24" x14ac:dyDescent="0.25">
      <c r="A22" s="11" t="s">
        <v>22</v>
      </c>
      <c r="B22" s="16">
        <v>0</v>
      </c>
      <c r="C22" s="16">
        <v>703.74</v>
      </c>
      <c r="D22" s="16">
        <f t="shared" ref="D22:D24" si="7">+B22+C22</f>
        <v>703.74</v>
      </c>
      <c r="E22" s="16">
        <v>0</v>
      </c>
      <c r="F22" s="16">
        <v>702.6</v>
      </c>
      <c r="G22" s="16">
        <f>+E22+F22</f>
        <v>702.6</v>
      </c>
    </row>
    <row r="23" spans="1:7" ht="24" x14ac:dyDescent="0.25">
      <c r="A23" s="11" t="s">
        <v>23</v>
      </c>
      <c r="B23" s="16">
        <v>0</v>
      </c>
      <c r="C23" s="16">
        <v>164.39</v>
      </c>
      <c r="D23" s="16">
        <f t="shared" si="7"/>
        <v>164.39</v>
      </c>
      <c r="E23" s="16">
        <v>0</v>
      </c>
      <c r="F23" s="16">
        <v>26.09</v>
      </c>
      <c r="G23" s="16">
        <f t="shared" ref="G23:G24" si="8">+E23+F23</f>
        <v>26.09</v>
      </c>
    </row>
    <row r="24" spans="1:7" ht="24" x14ac:dyDescent="0.25">
      <c r="A24" s="20" t="s">
        <v>24</v>
      </c>
      <c r="B24" s="16">
        <v>0</v>
      </c>
      <c r="C24" s="16">
        <v>35.049999999999997</v>
      </c>
      <c r="D24" s="16">
        <f t="shared" si="7"/>
        <v>35.049999999999997</v>
      </c>
      <c r="E24" s="16">
        <v>0</v>
      </c>
      <c r="F24" s="16">
        <v>1.63</v>
      </c>
      <c r="G24" s="16">
        <f t="shared" si="8"/>
        <v>1.63</v>
      </c>
    </row>
    <row r="25" spans="1:7" ht="24" x14ac:dyDescent="0.25">
      <c r="A25" s="9" t="s">
        <v>25</v>
      </c>
      <c r="B25" s="18">
        <f t="shared" ref="B25:G25" si="9">+B6+B21</f>
        <v>2078.79</v>
      </c>
      <c r="C25" s="18">
        <f t="shared" si="9"/>
        <v>2122.65</v>
      </c>
      <c r="D25" s="18">
        <f t="shared" si="9"/>
        <v>4201.4400000000005</v>
      </c>
      <c r="E25" s="18">
        <f t="shared" si="9"/>
        <v>2141.6000000000004</v>
      </c>
      <c r="F25" s="18">
        <f t="shared" si="9"/>
        <v>2382.98</v>
      </c>
      <c r="G25" s="18">
        <f t="shared" si="9"/>
        <v>4524.58</v>
      </c>
    </row>
    <row r="26" spans="1:7" ht="24" x14ac:dyDescent="0.25">
      <c r="A26" s="21" t="s">
        <v>26</v>
      </c>
      <c r="B26" s="33">
        <f>+ROUND(B25/B27*1000,0)</f>
        <v>3322</v>
      </c>
      <c r="C26" s="33">
        <f>+ROUND(C25/B27*1000,0)</f>
        <v>3392</v>
      </c>
      <c r="D26" s="33">
        <f>+ROUND(D25/B27*1000,0)</f>
        <v>6715</v>
      </c>
      <c r="E26" s="33">
        <f>+ROUND(E25/E27*1000,0)</f>
        <v>7292</v>
      </c>
      <c r="F26" s="33">
        <f>+ROUND(F25/E27*1000,0)</f>
        <v>8114</v>
      </c>
      <c r="G26" s="33">
        <f>+ROUND(G25/E27*1000,0)</f>
        <v>15406</v>
      </c>
    </row>
    <row r="27" spans="1:7" s="34" customFormat="1" ht="24" x14ac:dyDescent="0.25">
      <c r="A27" s="24" t="s">
        <v>27</v>
      </c>
      <c r="B27" s="36">
        <v>625.70000000000005</v>
      </c>
      <c r="C27" s="37"/>
      <c r="D27" s="38"/>
      <c r="E27" s="36">
        <v>293.69</v>
      </c>
      <c r="F27" s="37"/>
      <c r="G27" s="38"/>
    </row>
    <row r="28" spans="1:7" s="35" customFormat="1" ht="24" x14ac:dyDescent="0.25">
      <c r="A28" s="24" t="s">
        <v>41</v>
      </c>
      <c r="B28" s="36">
        <f>12.44*1000</f>
        <v>12440</v>
      </c>
      <c r="C28" s="37"/>
      <c r="D28" s="38"/>
      <c r="E28" s="36">
        <f>12.44*1000</f>
        <v>12440</v>
      </c>
      <c r="F28" s="37"/>
      <c r="G28" s="38"/>
    </row>
    <row r="29" spans="1:7" s="34" customFormat="1" ht="24" x14ac:dyDescent="0.25">
      <c r="A29" s="24" t="s">
        <v>29</v>
      </c>
      <c r="B29" s="39">
        <f>+ROUND(B27*B28,2)/1000</f>
        <v>7783.7079999999996</v>
      </c>
      <c r="C29" s="40"/>
      <c r="D29" s="41"/>
      <c r="E29" s="39">
        <f>+ROUND(E27*E28,2)/1000</f>
        <v>3653.5036</v>
      </c>
      <c r="F29" s="40"/>
      <c r="G29" s="41"/>
    </row>
    <row r="30" spans="1:7" ht="24" x14ac:dyDescent="0.25">
      <c r="A30" s="21" t="s">
        <v>30</v>
      </c>
      <c r="B30" s="30">
        <f>+B29-B25</f>
        <v>5704.9179999999997</v>
      </c>
      <c r="C30" s="23"/>
      <c r="D30" s="25">
        <f>+B29-D25</f>
        <v>3582.2679999999991</v>
      </c>
      <c r="E30" s="30">
        <f>+E29-E25</f>
        <v>1511.9035999999996</v>
      </c>
      <c r="F30" s="23"/>
      <c r="G30" s="25">
        <f>+E29-G25</f>
        <v>-871.07639999999992</v>
      </c>
    </row>
    <row r="31" spans="1:7" ht="24" x14ac:dyDescent="0.25">
      <c r="A31" s="26" t="s">
        <v>31</v>
      </c>
      <c r="B31" s="31">
        <f>+ROUND(B30/B27*1000,2)</f>
        <v>9117.66</v>
      </c>
      <c r="C31" s="29"/>
      <c r="D31" s="28">
        <f>+ROUND(D30/B27*1000,2)</f>
        <v>5725.22</v>
      </c>
      <c r="E31" s="31">
        <f>+ROUND(E30/E27*1000,2)</f>
        <v>5147.96</v>
      </c>
      <c r="F31" s="29"/>
      <c r="G31" s="28">
        <f>+ROUND(G30/E27*1000,2)</f>
        <v>-2965.97</v>
      </c>
    </row>
  </sheetData>
  <mergeCells count="9"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19" top="0.75" bottom="0.75" header="0.3" footer="0.3"/>
  <pageSetup scale="8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24" activePane="bottomRight" state="frozen"/>
      <selection activeCell="H13" sqref="H13"/>
      <selection pane="topRight" activeCell="H13" sqref="H13"/>
      <selection pane="bottomLeft" activeCell="H13" sqref="H13"/>
      <selection pane="bottomRight" activeCell="G36" sqref="G36"/>
    </sheetView>
  </sheetViews>
  <sheetFormatPr defaultRowHeight="15" x14ac:dyDescent="0.25"/>
  <cols>
    <col min="1" max="1" width="39.5703125" customWidth="1"/>
    <col min="2" max="7" width="11.42578125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32" t="s">
        <v>0</v>
      </c>
    </row>
    <row r="3" spans="1:7" ht="27.75" x14ac:dyDescent="0.25">
      <c r="A3" s="3"/>
      <c r="B3" s="42" t="s">
        <v>32</v>
      </c>
      <c r="C3" s="43"/>
      <c r="D3" s="43"/>
      <c r="E3" s="43"/>
      <c r="F3" s="43"/>
      <c r="G3" s="44"/>
    </row>
    <row r="4" spans="1:7" ht="27.75" x14ac:dyDescent="0.25">
      <c r="A4" s="4" t="s">
        <v>1</v>
      </c>
      <c r="B4" s="45" t="s">
        <v>2</v>
      </c>
      <c r="C4" s="45"/>
      <c r="D4" s="45"/>
      <c r="E4" s="45" t="s">
        <v>3</v>
      </c>
      <c r="F4" s="45"/>
      <c r="G4" s="4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2669.9599999999996</v>
      </c>
      <c r="C6" s="8">
        <f t="shared" si="0"/>
        <v>1678.93</v>
      </c>
      <c r="D6" s="8">
        <f t="shared" si="0"/>
        <v>4348.8900000000003</v>
      </c>
      <c r="E6" s="8">
        <f t="shared" si="0"/>
        <v>4594.75</v>
      </c>
      <c r="F6" s="8">
        <f t="shared" si="0"/>
        <v>1460.7399999999998</v>
      </c>
      <c r="G6" s="8">
        <f t="shared" si="0"/>
        <v>6055.4899999999989</v>
      </c>
    </row>
    <row r="7" spans="1:7" ht="24" x14ac:dyDescent="0.55000000000000004">
      <c r="A7" s="9" t="s">
        <v>8</v>
      </c>
      <c r="B7" s="10">
        <f t="shared" ref="B7:G7" si="1">+B8+B9+B10+B11</f>
        <v>1518.6</v>
      </c>
      <c r="C7" s="10">
        <f t="shared" si="1"/>
        <v>1076.75</v>
      </c>
      <c r="D7" s="10">
        <f t="shared" si="1"/>
        <v>2595.35</v>
      </c>
      <c r="E7" s="10">
        <f t="shared" si="1"/>
        <v>2440.65</v>
      </c>
      <c r="F7" s="10">
        <f t="shared" si="1"/>
        <v>621.76</v>
      </c>
      <c r="G7" s="10">
        <f t="shared" si="1"/>
        <v>3062.41</v>
      </c>
    </row>
    <row r="8" spans="1:7" ht="24" x14ac:dyDescent="0.55000000000000004">
      <c r="A8" s="11" t="s">
        <v>9</v>
      </c>
      <c r="B8" s="12">
        <v>142.84</v>
      </c>
      <c r="C8" s="12">
        <v>270.83</v>
      </c>
      <c r="D8" s="12">
        <f>+B8+C8</f>
        <v>413.66999999999996</v>
      </c>
      <c r="E8" s="12">
        <v>99.73</v>
      </c>
      <c r="F8" s="12">
        <v>80.27</v>
      </c>
      <c r="G8" s="12">
        <f>+E8+F8</f>
        <v>180</v>
      </c>
    </row>
    <row r="9" spans="1:7" ht="24" x14ac:dyDescent="0.55000000000000004">
      <c r="A9" s="11" t="s">
        <v>10</v>
      </c>
      <c r="B9" s="12">
        <v>167.64</v>
      </c>
      <c r="C9" s="12">
        <v>106.1</v>
      </c>
      <c r="D9" s="12">
        <f t="shared" ref="D9:D11" si="2">+B9+C9</f>
        <v>273.74</v>
      </c>
      <c r="E9" s="13">
        <v>153.29</v>
      </c>
      <c r="F9" s="13">
        <v>39.799999999999997</v>
      </c>
      <c r="G9" s="12">
        <f t="shared" ref="G9:G11" si="3">+E9+F9</f>
        <v>193.08999999999997</v>
      </c>
    </row>
    <row r="10" spans="1:7" ht="24" x14ac:dyDescent="0.55000000000000004">
      <c r="A10" s="11" t="s">
        <v>11</v>
      </c>
      <c r="B10" s="12">
        <v>131.62</v>
      </c>
      <c r="C10" s="12">
        <v>425.55</v>
      </c>
      <c r="D10" s="12">
        <f t="shared" si="2"/>
        <v>557.17000000000007</v>
      </c>
      <c r="E10" s="13">
        <v>280.87</v>
      </c>
      <c r="F10" s="13">
        <v>482.64</v>
      </c>
      <c r="G10" s="12">
        <f t="shared" si="3"/>
        <v>763.51</v>
      </c>
    </row>
    <row r="11" spans="1:7" ht="24" x14ac:dyDescent="0.55000000000000004">
      <c r="A11" s="11" t="s">
        <v>12</v>
      </c>
      <c r="B11" s="12">
        <v>1076.5</v>
      </c>
      <c r="C11" s="12">
        <v>274.27</v>
      </c>
      <c r="D11" s="12">
        <f t="shared" si="2"/>
        <v>1350.77</v>
      </c>
      <c r="E11" s="13">
        <v>1906.76</v>
      </c>
      <c r="F11" s="13">
        <v>19.05</v>
      </c>
      <c r="G11" s="12">
        <f t="shared" si="3"/>
        <v>1925.81</v>
      </c>
    </row>
    <row r="12" spans="1:7" ht="24" x14ac:dyDescent="0.55000000000000004">
      <c r="A12" s="9" t="s">
        <v>13</v>
      </c>
      <c r="B12" s="10">
        <f>+B13+B14+B15+B16+B17+B18+B19</f>
        <v>1151.3599999999997</v>
      </c>
      <c r="C12" s="10">
        <f>+C13+C14+C15+C16+C17+C18+C19</f>
        <v>317.67</v>
      </c>
      <c r="D12" s="10">
        <f t="shared" ref="D12:G12" si="4">+D13+D14+D15+D16+D17+D18+D19</f>
        <v>1469.03</v>
      </c>
      <c r="E12" s="10">
        <f t="shared" si="4"/>
        <v>2154.1</v>
      </c>
      <c r="F12" s="10">
        <f t="shared" si="4"/>
        <v>442.83</v>
      </c>
      <c r="G12" s="10">
        <f t="shared" si="4"/>
        <v>2596.9299999999994</v>
      </c>
    </row>
    <row r="13" spans="1:7" ht="24" x14ac:dyDescent="0.55000000000000004">
      <c r="A13" s="11" t="s">
        <v>14</v>
      </c>
      <c r="B13" s="12">
        <v>53.05</v>
      </c>
      <c r="C13" s="12">
        <v>311.94</v>
      </c>
      <c r="D13" s="13">
        <f t="shared" ref="D13:D19" si="5">+B13+C13</f>
        <v>364.99</v>
      </c>
      <c r="E13" s="13">
        <v>0</v>
      </c>
      <c r="F13" s="13">
        <v>425.07</v>
      </c>
      <c r="G13" s="13">
        <f>+E13+F13</f>
        <v>425.07</v>
      </c>
    </row>
    <row r="14" spans="1:7" ht="24" x14ac:dyDescent="0.55000000000000004">
      <c r="A14" s="11" t="s">
        <v>15</v>
      </c>
      <c r="B14" s="12">
        <v>957.16</v>
      </c>
      <c r="C14" s="12">
        <v>5.73</v>
      </c>
      <c r="D14" s="13">
        <f t="shared" si="5"/>
        <v>962.89</v>
      </c>
      <c r="E14" s="13">
        <v>1656.73</v>
      </c>
      <c r="F14" s="13">
        <v>17.760000000000002</v>
      </c>
      <c r="G14" s="13">
        <f t="shared" ref="G14:G19" si="6">+E14+F14</f>
        <v>1674.49</v>
      </c>
    </row>
    <row r="15" spans="1:7" ht="24" x14ac:dyDescent="0.55000000000000004">
      <c r="A15" s="11" t="s">
        <v>16</v>
      </c>
      <c r="B15" s="12">
        <v>100.19</v>
      </c>
      <c r="C15" s="14">
        <v>0</v>
      </c>
      <c r="D15" s="13">
        <f t="shared" si="5"/>
        <v>100.19</v>
      </c>
      <c r="E15" s="13">
        <v>249.04</v>
      </c>
      <c r="F15" s="13">
        <v>0</v>
      </c>
      <c r="G15" s="13">
        <f t="shared" si="6"/>
        <v>249.04</v>
      </c>
    </row>
    <row r="16" spans="1:7" ht="24" x14ac:dyDescent="0.55000000000000004">
      <c r="A16" s="11" t="s">
        <v>33</v>
      </c>
      <c r="B16" s="12">
        <v>13.53</v>
      </c>
      <c r="C16" s="14">
        <v>0</v>
      </c>
      <c r="D16" s="13">
        <f t="shared" si="5"/>
        <v>13.53</v>
      </c>
      <c r="E16" s="13">
        <v>4.74</v>
      </c>
      <c r="F16" s="13">
        <v>0</v>
      </c>
      <c r="G16" s="13">
        <f t="shared" si="6"/>
        <v>4.74</v>
      </c>
    </row>
    <row r="17" spans="1:7" ht="24" x14ac:dyDescent="0.55000000000000004">
      <c r="A17" s="11" t="s">
        <v>17</v>
      </c>
      <c r="B17" s="15">
        <v>4.09</v>
      </c>
      <c r="C17" s="15">
        <v>0</v>
      </c>
      <c r="D17" s="16">
        <f t="shared" si="5"/>
        <v>4.09</v>
      </c>
      <c r="E17" s="16">
        <v>57.41</v>
      </c>
      <c r="F17" s="16">
        <v>0</v>
      </c>
      <c r="G17" s="13">
        <f t="shared" si="6"/>
        <v>57.41</v>
      </c>
    </row>
    <row r="18" spans="1:7" ht="24" x14ac:dyDescent="0.55000000000000004">
      <c r="A18" s="17" t="s">
        <v>18</v>
      </c>
      <c r="B18" s="15">
        <v>23.34</v>
      </c>
      <c r="C18" s="15">
        <v>0</v>
      </c>
      <c r="D18" s="16">
        <f t="shared" si="5"/>
        <v>23.34</v>
      </c>
      <c r="E18" s="16">
        <v>186.18</v>
      </c>
      <c r="F18" s="16">
        <v>0</v>
      </c>
      <c r="G18" s="13">
        <f t="shared" si="6"/>
        <v>186.18</v>
      </c>
    </row>
    <row r="19" spans="1:7" ht="24" x14ac:dyDescent="0.55000000000000004">
      <c r="A19" s="11" t="s">
        <v>19</v>
      </c>
      <c r="B19" s="15">
        <v>0</v>
      </c>
      <c r="C19" s="15">
        <v>0</v>
      </c>
      <c r="D19" s="16">
        <f t="shared" si="5"/>
        <v>0</v>
      </c>
      <c r="E19" s="16">
        <v>0</v>
      </c>
      <c r="F19" s="16">
        <v>0</v>
      </c>
      <c r="G19" s="13">
        <f t="shared" si="6"/>
        <v>0</v>
      </c>
    </row>
    <row r="20" spans="1:7" ht="24" x14ac:dyDescent="0.25">
      <c r="A20" s="9" t="s">
        <v>20</v>
      </c>
      <c r="B20" s="18"/>
      <c r="C20" s="18">
        <f>ROUND((B7+C7+B12+C12)*0.07,2)</f>
        <v>284.51</v>
      </c>
      <c r="D20" s="19">
        <f>ROUND((D7+D12)*0.07,2)</f>
        <v>284.51</v>
      </c>
      <c r="E20" s="19"/>
      <c r="F20" s="19">
        <f>ROUND((E7+F7+E12+F12)*0.07,2)</f>
        <v>396.15</v>
      </c>
      <c r="G20" s="19">
        <f>ROUND((G7+G12)*0.07,2)</f>
        <v>396.15</v>
      </c>
    </row>
    <row r="21" spans="1:7" ht="24" x14ac:dyDescent="0.25">
      <c r="A21" s="9" t="s">
        <v>21</v>
      </c>
      <c r="B21" s="18">
        <f t="shared" ref="B21:G21" si="7">+B22+B23+B24</f>
        <v>0</v>
      </c>
      <c r="C21" s="18">
        <f t="shared" si="7"/>
        <v>1105.1599999999999</v>
      </c>
      <c r="D21" s="18">
        <f t="shared" si="7"/>
        <v>1105.1599999999999</v>
      </c>
      <c r="E21" s="18">
        <f t="shared" si="7"/>
        <v>0</v>
      </c>
      <c r="F21" s="18">
        <f t="shared" si="7"/>
        <v>1184.56</v>
      </c>
      <c r="G21" s="18">
        <f t="shared" si="7"/>
        <v>1184.56</v>
      </c>
    </row>
    <row r="22" spans="1:7" ht="24" x14ac:dyDescent="0.25">
      <c r="A22" s="11" t="s">
        <v>22</v>
      </c>
      <c r="B22" s="15">
        <v>0</v>
      </c>
      <c r="C22" s="15">
        <v>1092.8399999999999</v>
      </c>
      <c r="D22" s="16">
        <f t="shared" ref="D22:D23" si="8">+B22+C22</f>
        <v>1092.8399999999999</v>
      </c>
      <c r="E22" s="16">
        <v>0</v>
      </c>
      <c r="F22" s="16">
        <v>1155.26</v>
      </c>
      <c r="G22" s="16">
        <f>+E22+F22</f>
        <v>1155.26</v>
      </c>
    </row>
    <row r="23" spans="1:7" ht="24" x14ac:dyDescent="0.25">
      <c r="A23" s="11" t="s">
        <v>23</v>
      </c>
      <c r="B23" s="15">
        <v>0</v>
      </c>
      <c r="C23" s="15">
        <v>10.83</v>
      </c>
      <c r="D23" s="16">
        <f t="shared" si="8"/>
        <v>10.83</v>
      </c>
      <c r="E23" s="16">
        <v>0</v>
      </c>
      <c r="F23" s="16">
        <v>26.7</v>
      </c>
      <c r="G23" s="16">
        <f t="shared" ref="G23:G24" si="9">+E23+F23</f>
        <v>26.7</v>
      </c>
    </row>
    <row r="24" spans="1:7" ht="24" x14ac:dyDescent="0.25">
      <c r="A24" s="20" t="s">
        <v>24</v>
      </c>
      <c r="B24" s="15">
        <v>0</v>
      </c>
      <c r="C24" s="15">
        <v>1.49</v>
      </c>
      <c r="D24" s="16">
        <f>+B24+C24</f>
        <v>1.49</v>
      </c>
      <c r="E24" s="16">
        <v>0</v>
      </c>
      <c r="F24" s="16">
        <v>2.6</v>
      </c>
      <c r="G24" s="16">
        <f t="shared" si="9"/>
        <v>2.6</v>
      </c>
    </row>
    <row r="25" spans="1:7" ht="24" x14ac:dyDescent="0.25">
      <c r="A25" s="9" t="s">
        <v>25</v>
      </c>
      <c r="B25" s="18">
        <f t="shared" ref="B25:G25" si="10">+B6+B21</f>
        <v>2669.9599999999996</v>
      </c>
      <c r="C25" s="18">
        <f t="shared" si="10"/>
        <v>2784.09</v>
      </c>
      <c r="D25" s="18">
        <f t="shared" si="10"/>
        <v>5454.05</v>
      </c>
      <c r="E25" s="18">
        <f t="shared" si="10"/>
        <v>4594.75</v>
      </c>
      <c r="F25" s="18">
        <f t="shared" si="10"/>
        <v>2645.2999999999997</v>
      </c>
      <c r="G25" s="18">
        <f t="shared" si="10"/>
        <v>7240.0499999999993</v>
      </c>
    </row>
    <row r="26" spans="1:7" ht="24" x14ac:dyDescent="0.25">
      <c r="A26" s="21" t="s">
        <v>34</v>
      </c>
      <c r="B26" s="25">
        <f>+ROUND(B25/B27,2)</f>
        <v>0.28000000000000003</v>
      </c>
      <c r="C26" s="25">
        <f>+ROUND(C25/B27,2)</f>
        <v>0.3</v>
      </c>
      <c r="D26" s="25">
        <f>+ROUND(D25/B27,2)</f>
        <v>0.57999999999999996</v>
      </c>
      <c r="E26" s="25">
        <f>+ROUND(E25/E27,2)</f>
        <v>0.45</v>
      </c>
      <c r="F26" s="25">
        <f>+ROUND(F25/E27,2)</f>
        <v>0.26</v>
      </c>
      <c r="G26" s="25">
        <f>+ROUND(G25/E27,2)</f>
        <v>0.71</v>
      </c>
    </row>
    <row r="27" spans="1:7" s="34" customFormat="1" ht="24" x14ac:dyDescent="0.25">
      <c r="A27" s="24" t="s">
        <v>27</v>
      </c>
      <c r="B27" s="36">
        <v>9374.43</v>
      </c>
      <c r="C27" s="37"/>
      <c r="D27" s="38"/>
      <c r="E27" s="36">
        <v>10228.799999999999</v>
      </c>
      <c r="F27" s="37"/>
      <c r="G27" s="38"/>
    </row>
    <row r="28" spans="1:7" s="34" customFormat="1" ht="24" x14ac:dyDescent="0.25">
      <c r="A28" s="24" t="s">
        <v>28</v>
      </c>
      <c r="B28" s="39">
        <v>0.81</v>
      </c>
      <c r="C28" s="40"/>
      <c r="D28" s="41"/>
      <c r="E28" s="39">
        <v>0.81</v>
      </c>
      <c r="F28" s="40"/>
      <c r="G28" s="41"/>
    </row>
    <row r="29" spans="1:7" s="34" customFormat="1" ht="24" x14ac:dyDescent="0.25">
      <c r="A29" s="24" t="s">
        <v>29</v>
      </c>
      <c r="B29" s="39">
        <f>+ROUND(B27*B28,2)</f>
        <v>7593.29</v>
      </c>
      <c r="C29" s="40"/>
      <c r="D29" s="41"/>
      <c r="E29" s="39">
        <f>+ROUND(E27*E28,2)</f>
        <v>8285.33</v>
      </c>
      <c r="F29" s="40"/>
      <c r="G29" s="41"/>
    </row>
    <row r="30" spans="1:7" ht="24" x14ac:dyDescent="0.25">
      <c r="A30" s="21" t="s">
        <v>30</v>
      </c>
      <c r="B30" s="30">
        <f>+B29-B25</f>
        <v>4923.33</v>
      </c>
      <c r="C30" s="22"/>
      <c r="D30" s="25">
        <f>+B29-D25</f>
        <v>2139.2399999999998</v>
      </c>
      <c r="E30" s="30">
        <f>+E29-E25</f>
        <v>3690.58</v>
      </c>
      <c r="F30" s="22"/>
      <c r="G30" s="25">
        <f>+E29-G25</f>
        <v>1045.2800000000007</v>
      </c>
    </row>
    <row r="31" spans="1:7" ht="24" x14ac:dyDescent="0.25">
      <c r="A31" s="26" t="s">
        <v>35</v>
      </c>
      <c r="B31" s="31">
        <f>+ROUND(B30/B27,2)</f>
        <v>0.53</v>
      </c>
      <c r="C31" s="27"/>
      <c r="D31" s="28">
        <f>+ROUND(D30/B27,2)</f>
        <v>0.23</v>
      </c>
      <c r="E31" s="31">
        <f>+ROUND(E30/E27,2)</f>
        <v>0.36</v>
      </c>
      <c r="F31" s="27"/>
      <c r="G31" s="28">
        <f>+ROUND(G30/E27,2)</f>
        <v>0.1</v>
      </c>
    </row>
  </sheetData>
  <mergeCells count="9">
    <mergeCell ref="B3:G3"/>
    <mergeCell ref="B4:D4"/>
    <mergeCell ref="E4:G4"/>
    <mergeCell ref="B27:D27"/>
    <mergeCell ref="B28:D28"/>
    <mergeCell ref="B29:D29"/>
    <mergeCell ref="E28:G28"/>
    <mergeCell ref="E27:G27"/>
    <mergeCell ref="E29:G29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21" activePane="bottomRight" state="frozen"/>
      <selection activeCell="H13" sqref="H13"/>
      <selection pane="topRight" activeCell="H13" sqref="H13"/>
      <selection pane="bottomLeft" activeCell="H13" sqref="H13"/>
      <selection pane="bottomRight" activeCell="J25" sqref="J25"/>
    </sheetView>
  </sheetViews>
  <sheetFormatPr defaultRowHeight="15" x14ac:dyDescent="0.25"/>
  <cols>
    <col min="1" max="1" width="36.7109375" customWidth="1"/>
    <col min="2" max="7" width="11.85546875" customWidth="1"/>
  </cols>
  <sheetData>
    <row r="1" spans="1:7" ht="27.75" x14ac:dyDescent="0.65">
      <c r="A1" s="1" t="s">
        <v>40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32" t="s">
        <v>0</v>
      </c>
    </row>
    <row r="3" spans="1:7" ht="27.75" x14ac:dyDescent="0.25">
      <c r="A3" s="3"/>
      <c r="B3" s="42" t="s">
        <v>32</v>
      </c>
      <c r="C3" s="43"/>
      <c r="D3" s="43"/>
      <c r="E3" s="43"/>
      <c r="F3" s="43"/>
      <c r="G3" s="44"/>
    </row>
    <row r="4" spans="1:7" ht="27.75" x14ac:dyDescent="0.25">
      <c r="A4" s="4" t="s">
        <v>1</v>
      </c>
      <c r="B4" s="45" t="s">
        <v>2</v>
      </c>
      <c r="C4" s="45"/>
      <c r="D4" s="45"/>
      <c r="E4" s="45" t="s">
        <v>3</v>
      </c>
      <c r="F4" s="45"/>
      <c r="G4" s="4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2108.9799999999996</v>
      </c>
      <c r="C6" s="8">
        <f t="shared" si="0"/>
        <v>1147.4899999999998</v>
      </c>
      <c r="D6" s="8">
        <f t="shared" si="0"/>
        <v>3256.47</v>
      </c>
      <c r="E6" s="8">
        <f t="shared" si="0"/>
        <v>1942.8600000000001</v>
      </c>
      <c r="F6" s="8">
        <f t="shared" si="0"/>
        <v>1497.39</v>
      </c>
      <c r="G6" s="8">
        <f t="shared" si="0"/>
        <v>3440.2500000000005</v>
      </c>
    </row>
    <row r="7" spans="1:7" ht="24" x14ac:dyDescent="0.55000000000000004">
      <c r="A7" s="9" t="s">
        <v>8</v>
      </c>
      <c r="B7" s="10">
        <f t="shared" ref="B7:G7" si="1">+B8+B9+B10+B11</f>
        <v>1166.4299999999998</v>
      </c>
      <c r="C7" s="10">
        <f t="shared" si="1"/>
        <v>799.59999999999991</v>
      </c>
      <c r="D7" s="10">
        <f t="shared" si="1"/>
        <v>1966.03</v>
      </c>
      <c r="E7" s="10">
        <f t="shared" si="1"/>
        <v>983.85</v>
      </c>
      <c r="F7" s="10">
        <f t="shared" si="1"/>
        <v>898.3900000000001</v>
      </c>
      <c r="G7" s="10">
        <f t="shared" si="1"/>
        <v>1882.24</v>
      </c>
    </row>
    <row r="8" spans="1:7" ht="24" x14ac:dyDescent="0.55000000000000004">
      <c r="A8" s="11" t="s">
        <v>9</v>
      </c>
      <c r="B8" s="12">
        <v>359.39</v>
      </c>
      <c r="C8" s="12">
        <v>263.95999999999998</v>
      </c>
      <c r="D8" s="12">
        <f>+B8+C8</f>
        <v>623.34999999999991</v>
      </c>
      <c r="E8" s="12">
        <v>253.85</v>
      </c>
      <c r="F8" s="12">
        <v>249.85</v>
      </c>
      <c r="G8" s="12">
        <f>+E8+F8</f>
        <v>503.7</v>
      </c>
    </row>
    <row r="9" spans="1:7" ht="24" x14ac:dyDescent="0.55000000000000004">
      <c r="A9" s="11" t="s">
        <v>10</v>
      </c>
      <c r="B9" s="13">
        <v>8.8000000000000007</v>
      </c>
      <c r="C9" s="13">
        <v>106.09</v>
      </c>
      <c r="D9" s="12">
        <f t="shared" ref="D9:D19" si="2">+B9+C9</f>
        <v>114.89</v>
      </c>
      <c r="E9" s="13">
        <v>79.709999999999994</v>
      </c>
      <c r="F9" s="13">
        <v>31.95</v>
      </c>
      <c r="G9" s="12">
        <f t="shared" ref="G9:G11" si="3">+E9+F9</f>
        <v>111.66</v>
      </c>
    </row>
    <row r="10" spans="1:7" ht="24" x14ac:dyDescent="0.55000000000000004">
      <c r="A10" s="11" t="s">
        <v>11</v>
      </c>
      <c r="B10" s="13">
        <v>38.58</v>
      </c>
      <c r="C10" s="13">
        <v>281.74</v>
      </c>
      <c r="D10" s="12">
        <f t="shared" si="2"/>
        <v>320.32</v>
      </c>
      <c r="E10" s="13">
        <v>49.31</v>
      </c>
      <c r="F10" s="13">
        <v>224.79</v>
      </c>
      <c r="G10" s="12">
        <f t="shared" si="3"/>
        <v>274.10000000000002</v>
      </c>
    </row>
    <row r="11" spans="1:7" ht="24" x14ac:dyDescent="0.55000000000000004">
      <c r="A11" s="11" t="s">
        <v>12</v>
      </c>
      <c r="B11" s="13">
        <v>759.66</v>
      </c>
      <c r="C11" s="13">
        <v>147.81</v>
      </c>
      <c r="D11" s="12">
        <f t="shared" si="2"/>
        <v>907.47</v>
      </c>
      <c r="E11" s="13">
        <v>600.98</v>
      </c>
      <c r="F11" s="13">
        <v>391.8</v>
      </c>
      <c r="G11" s="12">
        <f t="shared" si="3"/>
        <v>992.78</v>
      </c>
    </row>
    <row r="12" spans="1:7" ht="24" x14ac:dyDescent="0.55000000000000004">
      <c r="A12" s="9" t="s">
        <v>13</v>
      </c>
      <c r="B12" s="10">
        <f t="shared" ref="B12:G12" si="4">+B13+B14+B15+B16+B17+B18+B19</f>
        <v>942.55</v>
      </c>
      <c r="C12" s="10">
        <f t="shared" si="4"/>
        <v>237.77</v>
      </c>
      <c r="D12" s="10">
        <f t="shared" si="4"/>
        <v>1180.32</v>
      </c>
      <c r="E12" s="10">
        <f t="shared" si="4"/>
        <v>959.01</v>
      </c>
      <c r="F12" s="10">
        <f t="shared" si="4"/>
        <v>482.66</v>
      </c>
      <c r="G12" s="10">
        <f t="shared" si="4"/>
        <v>1441.6700000000003</v>
      </c>
    </row>
    <row r="13" spans="1:7" ht="24" x14ac:dyDescent="0.55000000000000004">
      <c r="A13" s="11" t="s">
        <v>14</v>
      </c>
      <c r="B13" s="13">
        <v>224.16</v>
      </c>
      <c r="C13" s="13">
        <v>237.77</v>
      </c>
      <c r="D13" s="13">
        <f t="shared" si="2"/>
        <v>461.93</v>
      </c>
      <c r="E13" s="13">
        <v>0</v>
      </c>
      <c r="F13" s="13">
        <v>461.22</v>
      </c>
      <c r="G13" s="13">
        <f>+E13+F13</f>
        <v>461.22</v>
      </c>
    </row>
    <row r="14" spans="1:7" ht="24" x14ac:dyDescent="0.55000000000000004">
      <c r="A14" s="11" t="s">
        <v>15</v>
      </c>
      <c r="B14" s="13">
        <v>478.65</v>
      </c>
      <c r="C14" s="13">
        <v>0</v>
      </c>
      <c r="D14" s="13">
        <f t="shared" si="2"/>
        <v>478.65</v>
      </c>
      <c r="E14" s="13">
        <v>576.84</v>
      </c>
      <c r="F14" s="13">
        <v>21.05</v>
      </c>
      <c r="G14" s="13">
        <f t="shared" ref="G14:G19" si="5">+E14+F14</f>
        <v>597.89</v>
      </c>
    </row>
    <row r="15" spans="1:7" ht="24" x14ac:dyDescent="0.55000000000000004">
      <c r="A15" s="11" t="s">
        <v>16</v>
      </c>
      <c r="B15" s="13">
        <v>108.49</v>
      </c>
      <c r="C15" s="13">
        <v>0</v>
      </c>
      <c r="D15" s="13">
        <f t="shared" si="2"/>
        <v>108.49</v>
      </c>
      <c r="E15" s="13">
        <v>2.33</v>
      </c>
      <c r="F15" s="13">
        <v>0</v>
      </c>
      <c r="G15" s="13">
        <f t="shared" si="5"/>
        <v>2.33</v>
      </c>
    </row>
    <row r="16" spans="1:7" ht="24" x14ac:dyDescent="0.55000000000000004">
      <c r="A16" s="11" t="s">
        <v>33</v>
      </c>
      <c r="B16" s="13"/>
      <c r="C16" s="13"/>
      <c r="D16" s="13">
        <f t="shared" si="2"/>
        <v>0</v>
      </c>
      <c r="E16" s="13">
        <v>4.99</v>
      </c>
      <c r="F16" s="13">
        <v>0</v>
      </c>
      <c r="G16" s="13">
        <f t="shared" si="5"/>
        <v>4.99</v>
      </c>
    </row>
    <row r="17" spans="1:7" ht="24" x14ac:dyDescent="0.55000000000000004">
      <c r="A17" s="11" t="s">
        <v>17</v>
      </c>
      <c r="B17" s="16">
        <v>18.71</v>
      </c>
      <c r="C17" s="16">
        <v>0</v>
      </c>
      <c r="D17" s="13">
        <f t="shared" si="2"/>
        <v>18.71</v>
      </c>
      <c r="E17" s="16">
        <v>85.91</v>
      </c>
      <c r="F17" s="16">
        <v>0</v>
      </c>
      <c r="G17" s="13">
        <f t="shared" si="5"/>
        <v>85.91</v>
      </c>
    </row>
    <row r="18" spans="1:7" ht="24" x14ac:dyDescent="0.55000000000000004">
      <c r="A18" s="17" t="s">
        <v>18</v>
      </c>
      <c r="B18" s="16">
        <v>111.13</v>
      </c>
      <c r="C18" s="16">
        <v>0</v>
      </c>
      <c r="D18" s="13">
        <f t="shared" si="2"/>
        <v>111.13</v>
      </c>
      <c r="E18" s="16">
        <v>288.94</v>
      </c>
      <c r="F18" s="16">
        <v>0</v>
      </c>
      <c r="G18" s="13">
        <f t="shared" si="5"/>
        <v>288.94</v>
      </c>
    </row>
    <row r="19" spans="1:7" ht="24" x14ac:dyDescent="0.55000000000000004">
      <c r="A19" s="11" t="s">
        <v>19</v>
      </c>
      <c r="B19" s="16">
        <v>1.41</v>
      </c>
      <c r="C19" s="16">
        <v>0</v>
      </c>
      <c r="D19" s="13">
        <f t="shared" si="2"/>
        <v>1.41</v>
      </c>
      <c r="E19" s="16">
        <v>0</v>
      </c>
      <c r="F19" s="16">
        <v>0.39</v>
      </c>
      <c r="G19" s="13">
        <f t="shared" si="5"/>
        <v>0.39</v>
      </c>
    </row>
    <row r="20" spans="1:7" ht="24" x14ac:dyDescent="0.25">
      <c r="A20" s="9" t="s">
        <v>20</v>
      </c>
      <c r="B20" s="19"/>
      <c r="C20" s="19">
        <f>ROUND((B7+C7+B12+C12)*0.07*6/12,2)</f>
        <v>110.12</v>
      </c>
      <c r="D20" s="19">
        <f>ROUND((D7+D12)*0.07*6/12,2)</f>
        <v>110.12</v>
      </c>
      <c r="E20" s="19"/>
      <c r="F20" s="19">
        <f>ROUND((E7+F7+E12+F12)*0.07*6/12,2)</f>
        <v>116.34</v>
      </c>
      <c r="G20" s="19">
        <f>ROUND((G7+G12)*0.07*6/12,2)</f>
        <v>116.34</v>
      </c>
    </row>
    <row r="21" spans="1:7" ht="24" x14ac:dyDescent="0.25">
      <c r="A21" s="9" t="s">
        <v>21</v>
      </c>
      <c r="B21" s="18">
        <f t="shared" ref="B21:G21" si="6">+B22+B23+B24</f>
        <v>0</v>
      </c>
      <c r="C21" s="18">
        <f t="shared" si="6"/>
        <v>917.51</v>
      </c>
      <c r="D21" s="18">
        <f t="shared" si="6"/>
        <v>917.51</v>
      </c>
      <c r="E21" s="18">
        <f t="shared" si="6"/>
        <v>0</v>
      </c>
      <c r="F21" s="18">
        <f t="shared" si="6"/>
        <v>745.98</v>
      </c>
      <c r="G21" s="18">
        <f t="shared" si="6"/>
        <v>745.98</v>
      </c>
    </row>
    <row r="22" spans="1:7" ht="24" x14ac:dyDescent="0.25">
      <c r="A22" s="11" t="s">
        <v>22</v>
      </c>
      <c r="B22" s="16">
        <v>0</v>
      </c>
      <c r="C22" s="16">
        <v>809.65</v>
      </c>
      <c r="D22" s="16">
        <f t="shared" ref="D22:D24" si="7">+B22+C22</f>
        <v>809.65</v>
      </c>
      <c r="E22" s="16">
        <v>0</v>
      </c>
      <c r="F22" s="16">
        <v>682.13</v>
      </c>
      <c r="G22" s="16">
        <f>+E22+F22</f>
        <v>682.13</v>
      </c>
    </row>
    <row r="23" spans="1:7" ht="24" x14ac:dyDescent="0.25">
      <c r="A23" s="11" t="s">
        <v>23</v>
      </c>
      <c r="B23" s="16">
        <v>0</v>
      </c>
      <c r="C23" s="16">
        <v>84.76</v>
      </c>
      <c r="D23" s="16">
        <f t="shared" si="7"/>
        <v>84.76</v>
      </c>
      <c r="E23" s="16">
        <v>0</v>
      </c>
      <c r="F23" s="16">
        <v>58.66</v>
      </c>
      <c r="G23" s="16">
        <f t="shared" ref="G23:G24" si="8">+E23+F23</f>
        <v>58.66</v>
      </c>
    </row>
    <row r="24" spans="1:7" ht="24" x14ac:dyDescent="0.25">
      <c r="A24" s="20" t="s">
        <v>24</v>
      </c>
      <c r="B24" s="16">
        <v>0</v>
      </c>
      <c r="C24" s="16">
        <v>23.1</v>
      </c>
      <c r="D24" s="16">
        <f t="shared" si="7"/>
        <v>23.1</v>
      </c>
      <c r="E24" s="16">
        <v>0</v>
      </c>
      <c r="F24" s="16">
        <v>5.19</v>
      </c>
      <c r="G24" s="16">
        <f t="shared" si="8"/>
        <v>5.19</v>
      </c>
    </row>
    <row r="25" spans="1:7" ht="24" x14ac:dyDescent="0.25">
      <c r="A25" s="9" t="s">
        <v>25</v>
      </c>
      <c r="B25" s="18">
        <f t="shared" ref="B25:G25" si="9">+B6+B21</f>
        <v>2108.9799999999996</v>
      </c>
      <c r="C25" s="18">
        <f t="shared" si="9"/>
        <v>2065</v>
      </c>
      <c r="D25" s="18">
        <f t="shared" si="9"/>
        <v>4173.9799999999996</v>
      </c>
      <c r="E25" s="18">
        <f t="shared" si="9"/>
        <v>1942.8600000000001</v>
      </c>
      <c r="F25" s="18">
        <f t="shared" si="9"/>
        <v>2243.37</v>
      </c>
      <c r="G25" s="18">
        <f t="shared" si="9"/>
        <v>4186.2300000000005</v>
      </c>
    </row>
    <row r="26" spans="1:7" ht="24" x14ac:dyDescent="0.25">
      <c r="A26" s="21" t="s">
        <v>26</v>
      </c>
      <c r="B26" s="33">
        <f>+ROUND(B25/B27*1000,0)</f>
        <v>3152</v>
      </c>
      <c r="C26" s="33">
        <f>+ROUND(C25/B27*1000,0)</f>
        <v>3086</v>
      </c>
      <c r="D26" s="33">
        <f>+ROUND(D25/B27*1000,0)</f>
        <v>6238</v>
      </c>
      <c r="E26" s="33">
        <f>+ROUND(E25/E27*1000,0)</f>
        <v>7268</v>
      </c>
      <c r="F26" s="33">
        <f>+ROUND(F25/E27*1000,0)</f>
        <v>8392</v>
      </c>
      <c r="G26" s="33">
        <f>+ROUND(G25/E27*1000,0)</f>
        <v>15661</v>
      </c>
    </row>
    <row r="27" spans="1:7" s="34" customFormat="1" ht="24" x14ac:dyDescent="0.25">
      <c r="A27" s="24" t="s">
        <v>27</v>
      </c>
      <c r="B27" s="36">
        <v>669.17</v>
      </c>
      <c r="C27" s="37"/>
      <c r="D27" s="38"/>
      <c r="E27" s="36">
        <v>267.31</v>
      </c>
      <c r="F27" s="37"/>
      <c r="G27" s="38"/>
    </row>
    <row r="28" spans="1:7" s="35" customFormat="1" ht="24" x14ac:dyDescent="0.25">
      <c r="A28" s="24" t="s">
        <v>41</v>
      </c>
      <c r="B28" s="36">
        <f>10.04*1000</f>
        <v>10040</v>
      </c>
      <c r="C28" s="37"/>
      <c r="D28" s="38"/>
      <c r="E28" s="36">
        <f>10.04*1000</f>
        <v>10040</v>
      </c>
      <c r="F28" s="37"/>
      <c r="G28" s="38"/>
    </row>
    <row r="29" spans="1:7" s="34" customFormat="1" ht="24" x14ac:dyDescent="0.25">
      <c r="A29" s="24" t="s">
        <v>29</v>
      </c>
      <c r="B29" s="39">
        <f>+ROUND(B27*B28,2)/1000</f>
        <v>6718.4668000000001</v>
      </c>
      <c r="C29" s="40"/>
      <c r="D29" s="41"/>
      <c r="E29" s="39">
        <f>+ROUND(E27*E28,2)/1000</f>
        <v>2683.7923999999998</v>
      </c>
      <c r="F29" s="40"/>
      <c r="G29" s="41"/>
    </row>
    <row r="30" spans="1:7" ht="24" x14ac:dyDescent="0.25">
      <c r="A30" s="21" t="s">
        <v>30</v>
      </c>
      <c r="B30" s="30">
        <f>+B29-B25</f>
        <v>4609.4868000000006</v>
      </c>
      <c r="C30" s="23"/>
      <c r="D30" s="25">
        <f>+B29-D25</f>
        <v>2544.4868000000006</v>
      </c>
      <c r="E30" s="30">
        <f>+E29-E25</f>
        <v>740.93239999999969</v>
      </c>
      <c r="F30" s="23"/>
      <c r="G30" s="25">
        <f>+E29-G25</f>
        <v>-1502.4376000000007</v>
      </c>
    </row>
    <row r="31" spans="1:7" ht="24" x14ac:dyDescent="0.25">
      <c r="A31" s="26" t="s">
        <v>31</v>
      </c>
      <c r="B31" s="31">
        <f>+ROUND(B30/B27*1000,2)</f>
        <v>6888.36</v>
      </c>
      <c r="C31" s="29"/>
      <c r="D31" s="28">
        <f>+ROUND(D30/B27*1000,2)</f>
        <v>3802.45</v>
      </c>
      <c r="E31" s="31">
        <f>+ROUND(E30/E27*1000,2)</f>
        <v>2771.81</v>
      </c>
      <c r="F31" s="29"/>
      <c r="G31" s="28">
        <f>+ROUND(G30/E27*1000,2)</f>
        <v>-5620.58</v>
      </c>
    </row>
  </sheetData>
  <mergeCells count="9"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18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8" sqref="J8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1" t="s">
        <v>38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42" t="s">
        <v>32</v>
      </c>
      <c r="C3" s="43"/>
      <c r="D3" s="43"/>
      <c r="E3" s="43"/>
      <c r="F3" s="43"/>
      <c r="G3" s="44"/>
    </row>
    <row r="4" spans="1:7" ht="27.75" x14ac:dyDescent="0.25">
      <c r="A4" s="4" t="s">
        <v>1</v>
      </c>
      <c r="B4" s="45" t="s">
        <v>2</v>
      </c>
      <c r="C4" s="45"/>
      <c r="D4" s="45"/>
      <c r="E4" s="45" t="s">
        <v>3</v>
      </c>
      <c r="F4" s="45"/>
      <c r="G4" s="4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3227.29</v>
      </c>
      <c r="C6" s="8">
        <f t="shared" si="0"/>
        <v>1728.34</v>
      </c>
      <c r="D6" s="8">
        <f t="shared" si="0"/>
        <v>4955.6299999999992</v>
      </c>
      <c r="E6" s="8">
        <f t="shared" si="0"/>
        <v>3243.99</v>
      </c>
      <c r="F6" s="8">
        <f t="shared" si="0"/>
        <v>2242.8599999999997</v>
      </c>
      <c r="G6" s="8">
        <f t="shared" si="0"/>
        <v>5486.8499999999995</v>
      </c>
    </row>
    <row r="7" spans="1:7" ht="24" x14ac:dyDescent="0.55000000000000004">
      <c r="A7" s="9" t="s">
        <v>8</v>
      </c>
      <c r="B7" s="10">
        <f t="shared" ref="B7:G7" si="1">+B8+B9+B10+B11</f>
        <v>1904.53</v>
      </c>
      <c r="C7" s="10">
        <f t="shared" si="1"/>
        <v>1267.79</v>
      </c>
      <c r="D7" s="10">
        <f t="shared" si="1"/>
        <v>3172.3199999999997</v>
      </c>
      <c r="E7" s="10">
        <f t="shared" si="1"/>
        <v>2073.1499999999996</v>
      </c>
      <c r="F7" s="10">
        <f t="shared" si="1"/>
        <v>1658.59</v>
      </c>
      <c r="G7" s="10">
        <f t="shared" si="1"/>
        <v>3731.7400000000002</v>
      </c>
    </row>
    <row r="8" spans="1:7" ht="24" x14ac:dyDescent="0.55000000000000004">
      <c r="A8" s="11" t="s">
        <v>9</v>
      </c>
      <c r="B8" s="12">
        <v>456.44</v>
      </c>
      <c r="C8" s="12">
        <v>411.84</v>
      </c>
      <c r="D8" s="12">
        <f>+B8+C8</f>
        <v>868.28</v>
      </c>
      <c r="E8" s="12">
        <v>473.19</v>
      </c>
      <c r="F8" s="12">
        <v>417.67</v>
      </c>
      <c r="G8" s="12">
        <f>+E8+F8</f>
        <v>890.86</v>
      </c>
    </row>
    <row r="9" spans="1:7" ht="24" x14ac:dyDescent="0.55000000000000004">
      <c r="A9" s="11" t="s">
        <v>10</v>
      </c>
      <c r="B9" s="12">
        <v>207.4</v>
      </c>
      <c r="C9" s="12">
        <v>88.9</v>
      </c>
      <c r="D9" s="12">
        <f t="shared" ref="D9:D11" si="2">+B9+C9</f>
        <v>296.3</v>
      </c>
      <c r="E9" s="13">
        <v>229.37</v>
      </c>
      <c r="F9" s="13">
        <v>137.19</v>
      </c>
      <c r="G9" s="12">
        <f t="shared" ref="G9:G11" si="3">+E9+F9</f>
        <v>366.56</v>
      </c>
    </row>
    <row r="10" spans="1:7" ht="24" x14ac:dyDescent="0.55000000000000004">
      <c r="A10" s="11" t="s">
        <v>11</v>
      </c>
      <c r="B10" s="12">
        <v>462.13</v>
      </c>
      <c r="C10" s="12">
        <v>650.49</v>
      </c>
      <c r="D10" s="12">
        <f t="shared" si="2"/>
        <v>1112.6199999999999</v>
      </c>
      <c r="E10" s="13">
        <v>373.87</v>
      </c>
      <c r="F10" s="13">
        <v>1004.3</v>
      </c>
      <c r="G10" s="12">
        <f t="shared" si="3"/>
        <v>1378.17</v>
      </c>
    </row>
    <row r="11" spans="1:7" ht="24" x14ac:dyDescent="0.55000000000000004">
      <c r="A11" s="11" t="s">
        <v>12</v>
      </c>
      <c r="B11" s="12">
        <v>778.56</v>
      </c>
      <c r="C11" s="12">
        <v>116.56</v>
      </c>
      <c r="D11" s="12">
        <f t="shared" si="2"/>
        <v>895.11999999999989</v>
      </c>
      <c r="E11" s="13">
        <v>996.72</v>
      </c>
      <c r="F11" s="13">
        <v>99.43</v>
      </c>
      <c r="G11" s="12">
        <f t="shared" si="3"/>
        <v>1096.1500000000001</v>
      </c>
    </row>
    <row r="12" spans="1:7" ht="24" x14ac:dyDescent="0.55000000000000004">
      <c r="A12" s="9" t="s">
        <v>13</v>
      </c>
      <c r="B12" s="10">
        <f>+B13+B14+B15+B16+B17+B18+B19</f>
        <v>1322.76</v>
      </c>
      <c r="C12" s="10">
        <f>+C13+C14+C15+C16+C17+C18+C19</f>
        <v>136.35</v>
      </c>
      <c r="D12" s="10">
        <f>+B12+C12</f>
        <v>1459.11</v>
      </c>
      <c r="E12" s="10">
        <f>+E13+E14+E15+E16+E17+E18+E19</f>
        <v>1170.8399999999999</v>
      </c>
      <c r="F12" s="10">
        <f>+F13+F14+F15+F16+F17+F18+F19</f>
        <v>225.32000000000002</v>
      </c>
      <c r="G12" s="10">
        <f>+E12+F12</f>
        <v>1396.1599999999999</v>
      </c>
    </row>
    <row r="13" spans="1:7" ht="24" x14ac:dyDescent="0.55000000000000004">
      <c r="A13" s="11" t="s">
        <v>14</v>
      </c>
      <c r="B13" s="12">
        <v>0</v>
      </c>
      <c r="C13" s="12">
        <v>66.349999999999994</v>
      </c>
      <c r="D13" s="13">
        <f t="shared" ref="D13:D19" si="4">+B13+C13</f>
        <v>66.349999999999994</v>
      </c>
      <c r="E13" s="13">
        <v>309.43</v>
      </c>
      <c r="F13" s="13">
        <v>142.28</v>
      </c>
      <c r="G13" s="13">
        <f>+E13+F13</f>
        <v>451.71000000000004</v>
      </c>
    </row>
    <row r="14" spans="1:7" ht="24" x14ac:dyDescent="0.55000000000000004">
      <c r="A14" s="11" t="s">
        <v>15</v>
      </c>
      <c r="B14" s="12">
        <v>829.2</v>
      </c>
      <c r="C14" s="12">
        <v>70</v>
      </c>
      <c r="D14" s="13">
        <f t="shared" si="4"/>
        <v>899.2</v>
      </c>
      <c r="E14" s="13">
        <v>664.86</v>
      </c>
      <c r="F14" s="13">
        <v>75.95</v>
      </c>
      <c r="G14" s="13">
        <f t="shared" ref="G14:G19" si="5">+E14+F14</f>
        <v>740.81000000000006</v>
      </c>
    </row>
    <row r="15" spans="1:7" ht="24" x14ac:dyDescent="0.55000000000000004">
      <c r="A15" s="11" t="s">
        <v>16</v>
      </c>
      <c r="B15" s="12">
        <v>39.979999999999997</v>
      </c>
      <c r="C15" s="14">
        <v>0</v>
      </c>
      <c r="D15" s="13">
        <f t="shared" si="4"/>
        <v>39.979999999999997</v>
      </c>
      <c r="E15" s="13">
        <v>81.599999999999994</v>
      </c>
      <c r="F15" s="13">
        <v>0</v>
      </c>
      <c r="G15" s="13">
        <f t="shared" si="5"/>
        <v>81.599999999999994</v>
      </c>
    </row>
    <row r="16" spans="1:7" ht="24" x14ac:dyDescent="0.55000000000000004">
      <c r="A16" s="11" t="s">
        <v>33</v>
      </c>
      <c r="B16" s="12">
        <v>0</v>
      </c>
      <c r="C16" s="14">
        <v>0</v>
      </c>
      <c r="D16" s="13">
        <f t="shared" si="4"/>
        <v>0</v>
      </c>
      <c r="E16" s="13">
        <v>19.97</v>
      </c>
      <c r="F16" s="13">
        <v>7.09</v>
      </c>
      <c r="G16" s="13">
        <f t="shared" si="5"/>
        <v>27.06</v>
      </c>
    </row>
    <row r="17" spans="1:7" ht="24" x14ac:dyDescent="0.55000000000000004">
      <c r="A17" s="11" t="s">
        <v>17</v>
      </c>
      <c r="B17" s="15">
        <v>0</v>
      </c>
      <c r="C17" s="15">
        <v>0</v>
      </c>
      <c r="D17" s="16">
        <f t="shared" si="4"/>
        <v>0</v>
      </c>
      <c r="E17" s="16">
        <v>0.91</v>
      </c>
      <c r="F17" s="16">
        <v>0</v>
      </c>
      <c r="G17" s="13">
        <f t="shared" si="5"/>
        <v>0.91</v>
      </c>
    </row>
    <row r="18" spans="1:7" ht="24" x14ac:dyDescent="0.55000000000000004">
      <c r="A18" s="17" t="s">
        <v>18</v>
      </c>
      <c r="B18" s="15">
        <v>453.58</v>
      </c>
      <c r="C18" s="15">
        <v>0</v>
      </c>
      <c r="D18" s="16">
        <f t="shared" si="4"/>
        <v>453.58</v>
      </c>
      <c r="E18" s="16">
        <v>94.07</v>
      </c>
      <c r="F18" s="16">
        <v>0</v>
      </c>
      <c r="G18" s="13">
        <f t="shared" si="5"/>
        <v>94.07</v>
      </c>
    </row>
    <row r="19" spans="1:7" ht="24" x14ac:dyDescent="0.55000000000000004">
      <c r="A19" s="11" t="s">
        <v>19</v>
      </c>
      <c r="B19" s="15">
        <v>0</v>
      </c>
      <c r="C19" s="15">
        <v>0</v>
      </c>
      <c r="D19" s="16">
        <f t="shared" si="4"/>
        <v>0</v>
      </c>
      <c r="E19" s="16">
        <v>0</v>
      </c>
      <c r="F19" s="16">
        <v>0</v>
      </c>
      <c r="G19" s="13">
        <f t="shared" si="5"/>
        <v>0</v>
      </c>
    </row>
    <row r="20" spans="1:7" ht="24" x14ac:dyDescent="0.25">
      <c r="A20" s="9" t="s">
        <v>20</v>
      </c>
      <c r="B20" s="18"/>
      <c r="C20" s="18">
        <f>ROUND((B7+C7+B12+C12)*0.07,2)</f>
        <v>324.2</v>
      </c>
      <c r="D20" s="19">
        <f>ROUND((D7+D12)*0.07,2)</f>
        <v>324.2</v>
      </c>
      <c r="E20" s="19"/>
      <c r="F20" s="19">
        <f>ROUND((E7+F7+E12+F12)*0.07,2)</f>
        <v>358.95</v>
      </c>
      <c r="G20" s="19">
        <f>ROUND((G7+G12)*0.07,2)</f>
        <v>358.95</v>
      </c>
    </row>
    <row r="21" spans="1:7" ht="24" x14ac:dyDescent="0.25">
      <c r="A21" s="9" t="s">
        <v>21</v>
      </c>
      <c r="B21" s="18">
        <f t="shared" ref="B21:G21" si="6">+B22+B23+B24</f>
        <v>0</v>
      </c>
      <c r="C21" s="18">
        <f t="shared" si="6"/>
        <v>1327.9199999999998</v>
      </c>
      <c r="D21" s="18">
        <f t="shared" si="6"/>
        <v>1327.9199999999998</v>
      </c>
      <c r="E21" s="18">
        <f t="shared" si="6"/>
        <v>0</v>
      </c>
      <c r="F21" s="18">
        <f t="shared" si="6"/>
        <v>988.61999999999989</v>
      </c>
      <c r="G21" s="18">
        <f t="shared" si="6"/>
        <v>988.61999999999989</v>
      </c>
    </row>
    <row r="22" spans="1:7" ht="24" x14ac:dyDescent="0.25">
      <c r="A22" s="11" t="s">
        <v>22</v>
      </c>
      <c r="B22" s="15">
        <v>0</v>
      </c>
      <c r="C22" s="15">
        <v>1323.01</v>
      </c>
      <c r="D22" s="16">
        <f t="shared" ref="D22:D23" si="7">+B22+C22</f>
        <v>1323.01</v>
      </c>
      <c r="E22" s="16">
        <v>0</v>
      </c>
      <c r="F22" s="16">
        <v>943.04</v>
      </c>
      <c r="G22" s="16">
        <f>+E22+F22</f>
        <v>943.04</v>
      </c>
    </row>
    <row r="23" spans="1:7" ht="24" x14ac:dyDescent="0.25">
      <c r="A23" s="11" t="s">
        <v>23</v>
      </c>
      <c r="B23" s="15">
        <v>0</v>
      </c>
      <c r="C23" s="15">
        <v>4.34</v>
      </c>
      <c r="D23" s="16">
        <f t="shared" si="7"/>
        <v>4.34</v>
      </c>
      <c r="E23" s="16">
        <v>0</v>
      </c>
      <c r="F23" s="16">
        <v>40.020000000000003</v>
      </c>
      <c r="G23" s="16">
        <f t="shared" ref="G23:G24" si="8">+E23+F23</f>
        <v>40.020000000000003</v>
      </c>
    </row>
    <row r="24" spans="1:7" ht="24" x14ac:dyDescent="0.25">
      <c r="A24" s="20" t="s">
        <v>36</v>
      </c>
      <c r="B24" s="15">
        <v>0</v>
      </c>
      <c r="C24" s="15">
        <v>0.56999999999999995</v>
      </c>
      <c r="D24" s="16">
        <f>+B24+C24</f>
        <v>0.56999999999999995</v>
      </c>
      <c r="E24" s="16">
        <v>0</v>
      </c>
      <c r="F24" s="16">
        <v>5.56</v>
      </c>
      <c r="G24" s="16">
        <f t="shared" si="8"/>
        <v>5.56</v>
      </c>
    </row>
    <row r="25" spans="1:7" ht="24" x14ac:dyDescent="0.25">
      <c r="A25" s="9" t="s">
        <v>25</v>
      </c>
      <c r="B25" s="18">
        <f t="shared" ref="B25:G25" si="9">+B6+B21</f>
        <v>3227.29</v>
      </c>
      <c r="C25" s="18">
        <f t="shared" si="9"/>
        <v>3056.2599999999998</v>
      </c>
      <c r="D25" s="18">
        <f t="shared" si="9"/>
        <v>6283.5499999999993</v>
      </c>
      <c r="E25" s="18">
        <f t="shared" si="9"/>
        <v>3243.99</v>
      </c>
      <c r="F25" s="18">
        <f t="shared" si="9"/>
        <v>3231.4799999999996</v>
      </c>
      <c r="G25" s="18">
        <f t="shared" si="9"/>
        <v>6475.4699999999993</v>
      </c>
    </row>
    <row r="26" spans="1:7" ht="24" x14ac:dyDescent="0.25">
      <c r="A26" s="21" t="s">
        <v>34</v>
      </c>
      <c r="B26" s="25">
        <f>+ROUND(B25/B27,2)</f>
        <v>1.03</v>
      </c>
      <c r="C26" s="25">
        <f>+ROUND(C25/B27,2)</f>
        <v>0.98</v>
      </c>
      <c r="D26" s="25">
        <f>+ROUND(D25/B27,2)</f>
        <v>2.0099999999999998</v>
      </c>
      <c r="E26" s="25">
        <f>+ROUND(E25/E27,2)</f>
        <v>0.71</v>
      </c>
      <c r="F26" s="25">
        <f>+ROUND(F25/E27,2)</f>
        <v>0.71</v>
      </c>
      <c r="G26" s="25">
        <f>+ROUND(G25/E27,2)</f>
        <v>1.42</v>
      </c>
    </row>
    <row r="27" spans="1:7" s="34" customFormat="1" ht="24" x14ac:dyDescent="0.25">
      <c r="A27" s="24" t="s">
        <v>27</v>
      </c>
      <c r="B27" s="36">
        <v>3127.43</v>
      </c>
      <c r="C27" s="37"/>
      <c r="D27" s="38"/>
      <c r="E27" s="36">
        <v>4553.91</v>
      </c>
      <c r="F27" s="37"/>
      <c r="G27" s="38"/>
    </row>
    <row r="28" spans="1:7" s="35" customFormat="1" ht="24" x14ac:dyDescent="0.25">
      <c r="A28" s="24" t="s">
        <v>28</v>
      </c>
      <c r="B28" s="36">
        <v>1.5</v>
      </c>
      <c r="C28" s="37"/>
      <c r="D28" s="38"/>
      <c r="E28" s="36">
        <v>1.5</v>
      </c>
      <c r="F28" s="37"/>
      <c r="G28" s="38"/>
    </row>
    <row r="29" spans="1:7" s="34" customFormat="1" ht="24" x14ac:dyDescent="0.25">
      <c r="A29" s="24" t="s">
        <v>29</v>
      </c>
      <c r="B29" s="39">
        <f>+ROUND(B27*B28,2)</f>
        <v>4691.1499999999996</v>
      </c>
      <c r="C29" s="40"/>
      <c r="D29" s="41"/>
      <c r="E29" s="39">
        <f>+ROUND(E27*E28,2)</f>
        <v>6830.87</v>
      </c>
      <c r="F29" s="40"/>
      <c r="G29" s="41"/>
    </row>
    <row r="30" spans="1:7" ht="24" x14ac:dyDescent="0.25">
      <c r="A30" s="21" t="s">
        <v>30</v>
      </c>
      <c r="B30" s="30">
        <f>B29-B25</f>
        <v>1463.8599999999997</v>
      </c>
      <c r="C30" s="22"/>
      <c r="D30" s="25">
        <f>+B29-D25</f>
        <v>-1592.3999999999996</v>
      </c>
      <c r="E30" s="30">
        <f>E29-E25</f>
        <v>3586.88</v>
      </c>
      <c r="F30" s="22"/>
      <c r="G30" s="25">
        <f>+E29-G25</f>
        <v>355.40000000000055</v>
      </c>
    </row>
    <row r="31" spans="1:7" ht="24" x14ac:dyDescent="0.25">
      <c r="A31" s="26" t="s">
        <v>35</v>
      </c>
      <c r="B31" s="31">
        <f>+ROUND(B30/B27,2)</f>
        <v>0.47</v>
      </c>
      <c r="C31" s="27"/>
      <c r="D31" s="28">
        <f>+ROUND(D30/B27,2)</f>
        <v>-0.51</v>
      </c>
      <c r="E31" s="31">
        <f>+ROUND(E30/E27,2)</f>
        <v>0.79</v>
      </c>
      <c r="F31" s="27"/>
      <c r="G31" s="28">
        <f>+ROUND(G30/E27,2)</f>
        <v>0.08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ข้าวเหนียวนาปี</vt:lpstr>
      <vt:lpstr>อ้อยโรงงาน</vt:lpstr>
      <vt:lpstr>ข้าวหอมมะลิ</vt:lpstr>
      <vt:lpstr>มันสำปะหลัง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2017-09-27T06:24:24Z</cp:lastPrinted>
  <dcterms:created xsi:type="dcterms:W3CDTF">2017-07-21T08:06:23Z</dcterms:created>
  <dcterms:modified xsi:type="dcterms:W3CDTF">2017-09-29T03:34:57Z</dcterms:modified>
</cp:coreProperties>
</file>