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9285" activeTab="3"/>
  </bookViews>
  <sheets>
    <sheet name="ข้าวเหนียวนาปี" sheetId="1" r:id="rId1"/>
    <sheet name="อ้อยโรงงาน" sheetId="3" r:id="rId2"/>
    <sheet name="มันสำปะหลัง" sheetId="2" r:id="rId3"/>
    <sheet name="พริกขี้หนู" sheetId="4" r:id="rId4"/>
  </sheets>
  <calcPr calcId="125725"/>
</workbook>
</file>

<file path=xl/calcChain.xml><?xml version="1.0" encoding="utf-8"?>
<calcChain xmlns="http://schemas.openxmlformats.org/spreadsheetml/2006/main">
  <c r="D26" i="2"/>
  <c r="C26"/>
  <c r="B26"/>
  <c r="B29"/>
  <c r="B30"/>
  <c r="E31" i="3"/>
  <c r="G30"/>
  <c r="G31" s="1"/>
  <c r="E30"/>
  <c r="B30"/>
  <c r="G26"/>
  <c r="F26"/>
  <c r="E26"/>
  <c r="E25"/>
  <c r="F25"/>
  <c r="G25"/>
  <c r="D26"/>
  <c r="C26"/>
  <c r="B26"/>
  <c r="B30" i="1"/>
  <c r="B29"/>
  <c r="D25"/>
  <c r="C25"/>
  <c r="B25"/>
  <c r="E29" i="3" l="1"/>
  <c r="F24"/>
  <c r="E8"/>
  <c r="E13"/>
  <c r="G13" s="1"/>
  <c r="B29"/>
  <c r="G24"/>
  <c r="D24"/>
  <c r="G23"/>
  <c r="D23"/>
  <c r="G22"/>
  <c r="D22"/>
  <c r="D21" s="1"/>
  <c r="F21"/>
  <c r="E21"/>
  <c r="C21"/>
  <c r="B21"/>
  <c r="G19"/>
  <c r="D19"/>
  <c r="G18"/>
  <c r="D18"/>
  <c r="G17"/>
  <c r="D17"/>
  <c r="G16"/>
  <c r="D16"/>
  <c r="G15"/>
  <c r="D15"/>
  <c r="G14"/>
  <c r="D14"/>
  <c r="D13"/>
  <c r="F12"/>
  <c r="E12"/>
  <c r="C12"/>
  <c r="B12"/>
  <c r="G11"/>
  <c r="D11"/>
  <c r="G10"/>
  <c r="D10"/>
  <c r="G9"/>
  <c r="D9"/>
  <c r="G8"/>
  <c r="D8"/>
  <c r="F7"/>
  <c r="E7"/>
  <c r="C7"/>
  <c r="B7"/>
  <c r="B6"/>
  <c r="B25" s="1"/>
  <c r="D24" i="2"/>
  <c r="D23"/>
  <c r="D22"/>
  <c r="C21"/>
  <c r="B21"/>
  <c r="D19"/>
  <c r="D18"/>
  <c r="D17"/>
  <c r="D16"/>
  <c r="D15"/>
  <c r="D14"/>
  <c r="D13"/>
  <c r="C12"/>
  <c r="B12"/>
  <c r="D11"/>
  <c r="D10"/>
  <c r="D9"/>
  <c r="D8"/>
  <c r="C7"/>
  <c r="B7"/>
  <c r="E28" i="1"/>
  <c r="B28"/>
  <c r="F25"/>
  <c r="G23"/>
  <c r="D23"/>
  <c r="G22"/>
  <c r="D22"/>
  <c r="G21"/>
  <c r="G20" s="1"/>
  <c r="D21"/>
  <c r="F20"/>
  <c r="E20"/>
  <c r="C20"/>
  <c r="B20"/>
  <c r="G18"/>
  <c r="D18"/>
  <c r="G17"/>
  <c r="D17"/>
  <c r="G16"/>
  <c r="D16"/>
  <c r="G15"/>
  <c r="D15"/>
  <c r="G14"/>
  <c r="D14"/>
  <c r="D12" s="1"/>
  <c r="G13"/>
  <c r="G12" s="1"/>
  <c r="D13"/>
  <c r="F12"/>
  <c r="E12"/>
  <c r="C12"/>
  <c r="B12"/>
  <c r="G11"/>
  <c r="D11"/>
  <c r="G10"/>
  <c r="D10"/>
  <c r="G9"/>
  <c r="D9"/>
  <c r="G8"/>
  <c r="D8"/>
  <c r="F7"/>
  <c r="E7"/>
  <c r="C7"/>
  <c r="B7"/>
  <c r="C19" s="1"/>
  <c r="E6" l="1"/>
  <c r="E24" s="1"/>
  <c r="D7"/>
  <c r="D6" s="1"/>
  <c r="D24" s="1"/>
  <c r="D30" s="1"/>
  <c r="D20"/>
  <c r="D12" i="2"/>
  <c r="G7" i="3"/>
  <c r="G7" i="1"/>
  <c r="D7" i="3"/>
  <c r="D12"/>
  <c r="G21"/>
  <c r="B31"/>
  <c r="G12"/>
  <c r="F20"/>
  <c r="F6" s="1"/>
  <c r="C20"/>
  <c r="C6" s="1"/>
  <c r="C25" s="1"/>
  <c r="E6"/>
  <c r="D21" i="2"/>
  <c r="C20"/>
  <c r="D20" s="1"/>
  <c r="D7"/>
  <c r="B6"/>
  <c r="D19" i="1"/>
  <c r="C6"/>
  <c r="E29"/>
  <c r="E25"/>
  <c r="E30" s="1"/>
  <c r="B6"/>
  <c r="B24" s="1"/>
  <c r="F19"/>
  <c r="G19" s="1"/>
  <c r="G6" s="1"/>
  <c r="G24" s="1"/>
  <c r="D20" i="3" l="1"/>
  <c r="D6" s="1"/>
  <c r="D25" s="1"/>
  <c r="G20"/>
  <c r="C6" i="2"/>
  <c r="C25" s="1"/>
  <c r="B25"/>
  <c r="D6"/>
  <c r="G25" i="1"/>
  <c r="G30" s="1"/>
  <c r="G29"/>
  <c r="D29"/>
  <c r="F6"/>
  <c r="D30" i="3" l="1"/>
  <c r="D31" s="1"/>
  <c r="G6"/>
  <c r="D25" i="2"/>
  <c r="D31" s="1"/>
  <c r="B31"/>
  <c r="E29"/>
  <c r="G24"/>
  <c r="G23"/>
  <c r="G22"/>
  <c r="F21"/>
  <c r="E21"/>
  <c r="G19"/>
  <c r="G18"/>
  <c r="G17"/>
  <c r="G16"/>
  <c r="G15"/>
  <c r="G14"/>
  <c r="G13"/>
  <c r="F12"/>
  <c r="E12"/>
  <c r="G11"/>
  <c r="G10"/>
  <c r="G9"/>
  <c r="G8"/>
  <c r="F7"/>
  <c r="E7"/>
  <c r="F20" l="1"/>
  <c r="G20" s="1"/>
  <c r="G21"/>
  <c r="D30"/>
  <c r="G12"/>
  <c r="G7"/>
  <c r="E6"/>
  <c r="F6" l="1"/>
  <c r="F25" s="1"/>
  <c r="F26" s="1"/>
  <c r="E25"/>
  <c r="E26" s="1"/>
  <c r="G6"/>
  <c r="E30" l="1"/>
  <c r="E31"/>
  <c r="G25"/>
  <c r="G26" s="1"/>
  <c r="G31" l="1"/>
  <c r="G30"/>
  <c r="B27" i="4" l="1"/>
  <c r="B28" s="1"/>
  <c r="B29" s="1"/>
  <c r="B24"/>
</calcChain>
</file>

<file path=xl/sharedStrings.xml><?xml version="1.0" encoding="utf-8"?>
<sst xmlns="http://schemas.openxmlformats.org/spreadsheetml/2006/main" count="147" uniqueCount="75">
  <si>
    <t>รายการ</t>
  </si>
  <si>
    <t>ชัยภูมิ</t>
  </si>
  <si>
    <t>S1</t>
  </si>
  <si>
    <t>N</t>
  </si>
  <si>
    <t>2. ต้นทุนคงที่</t>
  </si>
  <si>
    <t>3. ต้นทุนรวมต่อไร่</t>
  </si>
  <si>
    <t>5. ผลผลิตต่อไร่ (กก.)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</si>
  <si>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</si>
  <si>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</si>
  <si>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</si>
  <si>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9.ผลตอบแทนสุทธิต่อตัน</t>
  </si>
  <si>
    <t>6.ราคาที่เกษตรกรขายได้ที่ไร่นา (บาท/ตัน)</t>
  </si>
  <si>
    <t>หน่วย: บาท/ไร่</t>
  </si>
  <si>
    <t>รายงาน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</si>
  <si>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</si>
  <si>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</si>
  <si>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</si>
  <si>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</si>
  <si>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</si>
  <si>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</si>
  <si>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</si>
  <si>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</si>
  <si>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</si>
  <si>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</si>
  <si>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ค่าสารอื่นๆ และวัสดุปรับปรุงดิน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</si>
  <si>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</si>
  <si>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</si>
  <si>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</si>
  <si>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</si>
  <si>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</si>
  <si>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</si>
  <si>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</si>
  <si>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</si>
  <si>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</si>
  <si>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</si>
  <si>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</si>
  <si>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9.ผลตอบแทนสุทธิต่อกิโลกรัม</t>
  </si>
  <si>
    <t>จ.ชัยภูมิ</t>
  </si>
  <si>
    <t>1. ต้นทุนผันแปร</t>
  </si>
  <si>
    <t xml:space="preserve">    1.1 ค่าแรงงาน</t>
  </si>
  <si>
    <t xml:space="preserve">          เตรียมดิน</t>
  </si>
  <si>
    <t xml:space="preserve">          ปลูกและเตรียมพันธุ์</t>
  </si>
  <si>
    <t xml:space="preserve">          ดูแลรักษา</t>
  </si>
  <si>
    <t xml:space="preserve">          เก็บเกี่ยว</t>
  </si>
  <si>
    <t xml:space="preserve">    1.2 ค่าวัสดุ</t>
  </si>
  <si>
    <t xml:space="preserve">           ค่าพันธ์</t>
  </si>
  <si>
    <t xml:space="preserve">           ค่าปุ๋ย</t>
  </si>
  <si>
    <t xml:space="preserve">           ค่ายาปราบศัตรูพืชและวัชพืช</t>
  </si>
  <si>
    <t xml:space="preserve">           ค่าสารอื่นๆ และวัสดุปรับปรุงดิน</t>
  </si>
  <si>
    <t xml:space="preserve">           ค่าน้ำมันเชื้อเพลิงและหล่อลื่น</t>
  </si>
  <si>
    <t xml:space="preserve">           ค่าวัสดุการเกษตรและวัสดุสิ้นเปลือง</t>
  </si>
  <si>
    <t xml:space="preserve">           ค่าซ่อมแซมอุปกรณ์การเกษตร</t>
  </si>
  <si>
    <t xml:space="preserve">   1.3 ค่าเสียโอกาสเงินลงทุน</t>
  </si>
  <si>
    <t xml:space="preserve">          ค่าเช่าที่ดิน</t>
  </si>
  <si>
    <t xml:space="preserve">          ค่าเสื่อมอุปกรณ์การเกษตร</t>
  </si>
  <si>
    <t xml:space="preserve">          ค่าเสียโอกาสเงินลงทุนอุปกรณ์การเกษตร</t>
  </si>
  <si>
    <t>4. ต้นทุนรวมต่อกิโลกรัม</t>
  </si>
  <si>
    <t>เงินสด</t>
  </si>
  <si>
    <t>ประเมิน</t>
  </si>
  <si>
    <t>รวม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</si>
  <si>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</si>
  <si>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</si>
  <si>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</si>
  <si>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</si>
  <si>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</si>
  <si>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</si>
  <si>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</si>
  <si>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</si>
  <si>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</si>
  <si>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</si>
  <si>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/>
  </si>
  <si>
    <t>ตารางที่ 53 ต้นทุนการผลิตข้าวเหนียวนาปี แยกตามลักษณะความเหมาะสมของพื้นที่</t>
  </si>
  <si>
    <t>ตารางที่ 54 ต้นทุนการผลิตอ้อยโรงงาน แยกตามลักษณะความเหมาะสมของพื้นที่</t>
  </si>
  <si>
    <t>ตารางที่ 55 ต้นทุนการผลิตมันสำปะหลัง แยกตามลักษณะความเหมาะสมของพื้นที่</t>
  </si>
  <si>
    <t>ตารางที่ 56 ต้นทุนการผลิตพริกขี้หนู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</si>
</sst>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_-* #,##0.00_-;\-* #,##0.00_-;_-* &quot;-&quot;??_-;_-@_-"/>
    <numFmt numFmtId="188" formatCode="_-* #,##0_-;\-* #,##0_-;_-* &quot;-&quot;??_-;_-@_-"/>
  </numFmts>
  <fonts count="14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sz val="10"/>
      <name val="Arial"/>
      <family val="2"/>
    </font>
    <font>
      <sz val="10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4"/>
      <name val="CordiaUPC"/>
      <family val="2"/>
      <charset val="222"/>
    </font>
    <font>
      <sz val="16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7" fillId="0" borderId="0" applyFont="0" applyFill="0" applyBorder="0" applyAlignment="0" applyProtection="0"/>
    <xf numFmtId="0" fontId="7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2" fillId="0" borderId="0"/>
    <xf numFmtId="0" fontId="8" fillId="0" borderId="0"/>
  </cellStyleXfs>
  <cellXfs count="78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6" fillId="0" borderId="0" xfId="2" applyNumberFormat="1" applyFont="1" applyFill="1" applyAlignment="1">
      <alignment vertical="center"/>
    </xf>
    <xf numFmtId="2" fontId="4" fillId="0" borderId="0" xfId="2" applyNumberFormat="1" applyFont="1" applyFill="1" applyBorder="1" applyAlignment="1"/>
    <xf numFmtId="1" fontId="6" fillId="0" borderId="0" xfId="3" applyNumberFormat="1" applyFont="1" applyFill="1"/>
    <xf numFmtId="0" fontId="5" fillId="0" borderId="7" xfId="0" applyFont="1" applyBorder="1"/>
    <xf numFmtId="0" fontId="5" fillId="0" borderId="9" xfId="0" applyFont="1" applyBorder="1"/>
    <xf numFmtId="0" fontId="5" fillId="0" borderId="0" xfId="0" applyFont="1" applyAlignment="1"/>
    <xf numFmtId="0" fontId="6" fillId="0" borderId="0" xfId="0" applyFont="1"/>
    <xf numFmtId="0" fontId="6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8" xfId="0" applyFont="1" applyBorder="1"/>
    <xf numFmtId="0" fontId="5" fillId="0" borderId="11" xfId="0" applyFont="1" applyBorder="1"/>
    <xf numFmtId="4" fontId="5" fillId="0" borderId="11" xfId="0" applyNumberFormat="1" applyFont="1" applyBorder="1"/>
    <xf numFmtId="0" fontId="5" fillId="0" borderId="0" xfId="0" applyFont="1"/>
    <xf numFmtId="4" fontId="5" fillId="0" borderId="7" xfId="0" applyNumberFormat="1" applyFont="1" applyBorder="1"/>
    <xf numFmtId="0" fontId="6" fillId="0" borderId="7" xfId="0" applyFont="1" applyBorder="1"/>
    <xf numFmtId="4" fontId="5" fillId="0" borderId="9" xfId="0" applyNumberFormat="1" applyFont="1" applyBorder="1"/>
    <xf numFmtId="43" fontId="11" fillId="0" borderId="0" xfId="6" applyFont="1"/>
    <xf numFmtId="43" fontId="10" fillId="0" borderId="0" xfId="6" applyFont="1"/>
    <xf numFmtId="0" fontId="6" fillId="0" borderId="1" xfId="7" applyFont="1" applyBorder="1" applyAlignment="1">
      <alignment horizontal="right"/>
    </xf>
    <xf numFmtId="43" fontId="10" fillId="0" borderId="10" xfId="6" applyFont="1" applyBorder="1" applyAlignment="1">
      <alignment horizontal="center" vertical="center"/>
    </xf>
    <xf numFmtId="43" fontId="10" fillId="0" borderId="2" xfId="6" applyFont="1" applyBorder="1" applyAlignment="1">
      <alignment horizontal="center"/>
    </xf>
    <xf numFmtId="43" fontId="10" fillId="0" borderId="11" xfId="6" applyFont="1" applyBorder="1"/>
    <xf numFmtId="43" fontId="10" fillId="0" borderId="7" xfId="6" applyFont="1" applyBorder="1"/>
    <xf numFmtId="43" fontId="11" fillId="0" borderId="7" xfId="6" applyFont="1" applyBorder="1"/>
    <xf numFmtId="4" fontId="6" fillId="0" borderId="7" xfId="0" applyNumberFormat="1" applyFont="1" applyBorder="1"/>
    <xf numFmtId="4" fontId="5" fillId="0" borderId="5" xfId="8" applyNumberFormat="1" applyFont="1" applyFill="1" applyBorder="1" applyAlignment="1" applyProtection="1">
      <alignment horizontal="center" vertical="center"/>
      <protection hidden="1"/>
    </xf>
    <xf numFmtId="187" fontId="5" fillId="2" borderId="6" xfId="2" applyNumberFormat="1" applyFont="1" applyFill="1" applyBorder="1" applyAlignment="1">
      <alignment horizontal="right"/>
    </xf>
    <xf numFmtId="187" fontId="5" fillId="2" borderId="7" xfId="2" applyNumberFormat="1" applyFont="1" applyFill="1" applyBorder="1" applyAlignment="1">
      <alignment horizontal="right"/>
    </xf>
    <xf numFmtId="187" fontId="6" fillId="2" borderId="7" xfId="2" applyNumberFormat="1" applyFont="1" applyFill="1" applyBorder="1" applyAlignment="1">
      <alignment horizontal="right"/>
    </xf>
    <xf numFmtId="187" fontId="5" fillId="2" borderId="7" xfId="2" applyNumberFormat="1" applyFont="1" applyFill="1" applyBorder="1" applyAlignment="1" applyProtection="1">
      <alignment horizontal="right"/>
      <protection hidden="1"/>
    </xf>
    <xf numFmtId="187" fontId="5" fillId="0" borderId="7" xfId="6" applyNumberFormat="1" applyFont="1" applyFill="1" applyBorder="1" applyAlignment="1">
      <alignment horizontal="right" vertical="center"/>
    </xf>
    <xf numFmtId="4" fontId="5" fillId="0" borderId="7" xfId="2" applyNumberFormat="1" applyFont="1" applyFill="1" applyBorder="1" applyAlignment="1">
      <alignment horizontal="right"/>
    </xf>
    <xf numFmtId="4" fontId="5" fillId="0" borderId="7" xfId="2" applyNumberFormat="1" applyFont="1" applyFill="1" applyBorder="1" applyAlignment="1">
      <alignment horizontal="center"/>
    </xf>
    <xf numFmtId="187" fontId="5" fillId="2" borderId="7" xfId="2" applyNumberFormat="1" applyFont="1" applyFill="1" applyBorder="1" applyAlignment="1" applyProtection="1">
      <alignment horizontal="center"/>
      <protection hidden="1"/>
    </xf>
    <xf numFmtId="4" fontId="5" fillId="0" borderId="9" xfId="2" applyNumberFormat="1" applyFont="1" applyFill="1" applyBorder="1" applyAlignment="1">
      <alignment horizontal="right"/>
    </xf>
    <xf numFmtId="4" fontId="5" fillId="0" borderId="9" xfId="2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6" xfId="0" applyFont="1" applyBorder="1"/>
    <xf numFmtId="4" fontId="5" fillId="0" borderId="6" xfId="0" applyNumberFormat="1" applyFont="1" applyBorder="1"/>
    <xf numFmtId="188" fontId="5" fillId="0" borderId="7" xfId="1" applyNumberFormat="1" applyFont="1" applyFill="1" applyBorder="1" applyAlignment="1">
      <alignment horizontal="right" vertical="center"/>
    </xf>
    <xf numFmtId="187" fontId="5" fillId="0" borderId="7" xfId="1" applyNumberFormat="1" applyFont="1" applyBorder="1" applyAlignment="1">
      <alignment horizontal="right" vertical="center"/>
    </xf>
    <xf numFmtId="187" fontId="5" fillId="0" borderId="7" xfId="1" applyNumberFormat="1" applyFont="1" applyFill="1" applyBorder="1" applyAlignment="1">
      <alignment horizontal="right" vertical="center"/>
    </xf>
    <xf numFmtId="187" fontId="5" fillId="0" borderId="9" xfId="1" applyNumberFormat="1" applyFont="1" applyFill="1" applyBorder="1" applyAlignment="1">
      <alignment horizontal="right" vertical="center"/>
    </xf>
    <xf numFmtId="188" fontId="5" fillId="0" borderId="9" xfId="1" applyNumberFormat="1" applyFont="1" applyFill="1" applyBorder="1" applyAlignment="1">
      <alignment horizontal="right" vertical="center"/>
    </xf>
    <xf numFmtId="187" fontId="5" fillId="0" borderId="9" xfId="1" applyNumberFormat="1" applyFont="1" applyBorder="1" applyAlignment="1">
      <alignment horizontal="right" vertical="center"/>
    </xf>
    <xf numFmtId="4" fontId="6" fillId="0" borderId="13" xfId="0" applyNumberFormat="1" applyFont="1" applyBorder="1" applyAlignment="1">
      <alignment horizontal="center"/>
    </xf>
    <xf numFmtId="0" fontId="13" fillId="0" borderId="14" xfId="0" applyFont="1" applyBorder="1"/>
    <xf numFmtId="0" fontId="13" fillId="0" borderId="15" xfId="0" applyFont="1" applyBorder="1"/>
    <xf numFmtId="0" fontId="6" fillId="0" borderId="1" xfId="0" applyFont="1" applyBorder="1" applyAlignment="1">
      <alignment horizontal="right"/>
    </xf>
    <xf numFmtId="187" fontId="3" fillId="2" borderId="10" xfId="2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3" xfId="8" applyNumberFormat="1" applyFont="1" applyFill="1" applyBorder="1" applyAlignment="1" applyProtection="1">
      <alignment horizontal="center"/>
      <protection hidden="1"/>
    </xf>
    <xf numFmtId="4" fontId="3" fillId="0" borderId="12" xfId="8" applyNumberFormat="1" applyFont="1" applyFill="1" applyBorder="1" applyAlignment="1" applyProtection="1">
      <alignment horizontal="center"/>
      <protection hidden="1"/>
    </xf>
    <xf numFmtId="4" fontId="3" fillId="0" borderId="4" xfId="8" applyNumberFormat="1" applyFont="1" applyFill="1" applyBorder="1" applyAlignment="1" applyProtection="1">
      <alignment horizontal="center"/>
      <protection hidden="1"/>
    </xf>
    <xf numFmtId="3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43" fontId="10" fillId="0" borderId="0" xfId="6" applyFont="1" applyAlignment="1">
      <alignment horizontal="left"/>
    </xf>
    <xf numFmtId="4" fontId="6" fillId="0" borderId="13" xfId="1" applyNumberFormat="1" applyFont="1" applyFill="1" applyBorder="1" applyAlignment="1">
      <alignment horizontal="center" vertical="center"/>
    </xf>
    <xf numFmtId="4" fontId="6" fillId="0" borderId="14" xfId="1" applyNumberFormat="1" applyFont="1" applyFill="1" applyBorder="1" applyAlignment="1">
      <alignment horizontal="center" vertical="center"/>
    </xf>
    <xf numFmtId="4" fontId="6" fillId="0" borderId="15" xfId="1" applyNumberFormat="1" applyFont="1" applyFill="1" applyBorder="1" applyAlignment="1">
      <alignment horizontal="center" vertical="center"/>
    </xf>
    <xf numFmtId="4" fontId="6" fillId="0" borderId="13" xfId="1" applyNumberFormat="1" applyFont="1" applyBorder="1" applyAlignment="1">
      <alignment horizontal="center" vertical="center"/>
    </xf>
    <xf numFmtId="4" fontId="6" fillId="0" borderId="14" xfId="1" applyNumberFormat="1" applyFont="1" applyBorder="1" applyAlignment="1">
      <alignment horizontal="center" vertical="center"/>
    </xf>
    <xf numFmtId="4" fontId="6" fillId="0" borderId="15" xfId="1" applyNumberFormat="1" applyFont="1" applyBorder="1" applyAlignment="1">
      <alignment horizontal="center" vertical="center"/>
    </xf>
    <xf numFmtId="3" fontId="6" fillId="0" borderId="13" xfId="2" applyNumberFormat="1" applyFont="1" applyFill="1" applyBorder="1" applyAlignment="1">
      <alignment horizontal="center"/>
    </xf>
    <xf numFmtId="3" fontId="6" fillId="0" borderId="14" xfId="2" applyNumberFormat="1" applyFont="1" applyFill="1" applyBorder="1" applyAlignment="1">
      <alignment horizontal="center"/>
    </xf>
    <xf numFmtId="3" fontId="6" fillId="0" borderId="15" xfId="2" applyNumberFormat="1" applyFont="1" applyFill="1" applyBorder="1" applyAlignment="1">
      <alignment horizontal="center"/>
    </xf>
    <xf numFmtId="4" fontId="6" fillId="0" borderId="13" xfId="2" applyNumberFormat="1" applyFont="1" applyFill="1" applyBorder="1" applyAlignment="1">
      <alignment horizontal="center"/>
    </xf>
    <xf numFmtId="4" fontId="6" fillId="0" borderId="14" xfId="2" applyNumberFormat="1" applyFont="1" applyFill="1" applyBorder="1" applyAlignment="1">
      <alignment horizontal="center"/>
    </xf>
    <xf numFmtId="4" fontId="6" fillId="0" borderId="15" xfId="2" applyNumberFormat="1" applyFont="1" applyFill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/>
  </cellXfs>
  <cellStyles count="10">
    <cellStyle name="Normal 2" xfId="9"/>
    <cellStyle name="เครื่องหมายจุลภาค" xfId="1" builtinId="3"/>
    <cellStyle name="เครื่องหมายจุลภาค 2" xfId="6"/>
    <cellStyle name="เครื่องหมายจุลภาค 3" xfId="3"/>
    <cellStyle name="ปกติ" xfId="0" builtinId="0"/>
    <cellStyle name="ปกติ 2" xfId="5"/>
    <cellStyle name="ปกติ 3" xfId="4"/>
    <cellStyle name="ปกติ 4" xfId="7"/>
    <cellStyle name="ปกติ_ประมาณการเดือน ธค.2547" xfId="2"/>
    <cellStyle name="ปกติ_ประมาณการเดือน ธค.2547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A25" sqref="A25"/>
    </sheetView>
  </sheetViews>
  <sheetFormatPr defaultColWidth="8" defaultRowHeight="21.75"/>
  <cols>
    <col min="1" max="1" width="38.75" style="4" customWidth="1"/>
    <col min="2" max="7" width="11.5" style="2" customWidth="1"/>
    <col min="8" max="16384" width="8" style="2"/>
  </cols>
  <sheetData>
    <row r="1" spans="1:7" ht="27.75">
      <c r="A1" s="1" t="s">
        <v>71</v>
      </c>
    </row>
    <row r="2" spans="1:7" ht="24">
      <c r="A2" s="52" t="s">
        <v>12</v>
      </c>
      <c r="B2" s="52"/>
      <c r="C2" s="52"/>
      <c r="D2" s="52"/>
      <c r="E2" s="52"/>
      <c r="F2" s="52"/>
      <c r="G2" s="52"/>
    </row>
    <row r="3" spans="1:7" ht="27.75">
      <c r="A3" s="53" t="s">
        <v>0</v>
      </c>
      <c r="B3" s="55" t="s">
        <v>1</v>
      </c>
      <c r="C3" s="56"/>
      <c r="D3" s="56"/>
      <c r="E3" s="56"/>
      <c r="F3" s="56"/>
      <c r="G3" s="57"/>
    </row>
    <row r="4" spans="1:7" ht="27.75">
      <c r="A4" s="53"/>
      <c r="B4" s="54" t="s">
        <v>2</v>
      </c>
      <c r="C4" s="54"/>
      <c r="D4" s="54"/>
      <c r="E4" s="54" t="s">
        <v>3</v>
      </c>
      <c r="F4" s="54"/>
      <c r="G4" s="54"/>
    </row>
    <row r="5" spans="1:7" ht="27.75">
      <c r="A5" s="53"/>
      <c r="B5" s="40" t="s">
        <v>57</v>
      </c>
      <c r="C5" s="40" t="s">
        <v>58</v>
      </c>
      <c r="D5" s="40" t="s">
        <v>59</v>
      </c>
      <c r="E5" s="40" t="s">
        <v>57</v>
      </c>
      <c r="F5" s="40" t="s">
        <v>58</v>
      </c>
      <c r="G5" s="40" t="s">
        <v>59</v>
      </c>
    </row>
    <row r="6" spans="1:7" s="3" customFormat="1" ht="24">
      <c r="A6" s="41" t="s">
        <v>14</v>
      </c>
      <c r="B6" s="42">
        <f t="shared" ref="B6:G6" si="0">B7+B12+B19</f>
        <v>1949.12</v>
      </c>
      <c r="C6" s="42">
        <f t="shared" si="0"/>
        <v>993.4</v>
      </c>
      <c r="D6" s="42">
        <f t="shared" si="0"/>
        <v>2942.5200000000004</v>
      </c>
      <c r="E6" s="42">
        <f t="shared" si="0"/>
        <v>2032.35</v>
      </c>
      <c r="F6" s="42">
        <f t="shared" si="0"/>
        <v>1084.22</v>
      </c>
      <c r="G6" s="42">
        <f t="shared" si="0"/>
        <v>3116.57</v>
      </c>
    </row>
    <row r="7" spans="1:7" s="3" customFormat="1" ht="24">
      <c r="A7" s="6" t="s">
        <v>15</v>
      </c>
      <c r="B7" s="16">
        <f t="shared" ref="B7:G7" si="1">SUM(B8:B11)</f>
        <v>1232.1599999999999</v>
      </c>
      <c r="C7" s="16">
        <f t="shared" si="1"/>
        <v>653.14</v>
      </c>
      <c r="D7" s="16">
        <f t="shared" si="1"/>
        <v>1885.3</v>
      </c>
      <c r="E7" s="16">
        <f t="shared" si="1"/>
        <v>1428.6</v>
      </c>
      <c r="F7" s="16">
        <f t="shared" si="1"/>
        <v>787.8</v>
      </c>
      <c r="G7" s="16">
        <f t="shared" si="1"/>
        <v>2216.4</v>
      </c>
    </row>
    <row r="8" spans="1:7" s="3" customFormat="1" ht="24">
      <c r="A8" s="17" t="s">
        <v>60</v>
      </c>
      <c r="B8" s="27">
        <v>543.03</v>
      </c>
      <c r="C8" s="27">
        <v>137.6</v>
      </c>
      <c r="D8" s="27">
        <f>+B8+C8</f>
        <v>680.63</v>
      </c>
      <c r="E8" s="27">
        <v>366.27</v>
      </c>
      <c r="F8" s="27">
        <v>146.75</v>
      </c>
      <c r="G8" s="27">
        <f>+E8+F8</f>
        <v>513.02</v>
      </c>
    </row>
    <row r="9" spans="1:7" s="3" customFormat="1" ht="24">
      <c r="A9" s="17" t="s">
        <v>61</v>
      </c>
      <c r="B9" s="27">
        <v>1.3</v>
      </c>
      <c r="C9" s="27">
        <v>88.75</v>
      </c>
      <c r="D9" s="27">
        <f t="shared" ref="D9:D11" si="2">+B9+C9</f>
        <v>90.05</v>
      </c>
      <c r="E9" s="27">
        <v>12.49</v>
      </c>
      <c r="F9" s="27">
        <v>91.35</v>
      </c>
      <c r="G9" s="27">
        <f t="shared" ref="G9:G11" si="3">+E9+F9</f>
        <v>103.83999999999999</v>
      </c>
    </row>
    <row r="10" spans="1:7" s="3" customFormat="1" ht="24">
      <c r="A10" s="17" t="s">
        <v>62</v>
      </c>
      <c r="B10" s="27">
        <v>54</v>
      </c>
      <c r="C10" s="27">
        <v>288.39999999999998</v>
      </c>
      <c r="D10" s="27">
        <f t="shared" si="2"/>
        <v>342.4</v>
      </c>
      <c r="E10" s="27">
        <v>31.94</v>
      </c>
      <c r="F10" s="27">
        <v>277.63</v>
      </c>
      <c r="G10" s="27">
        <f t="shared" si="3"/>
        <v>309.57</v>
      </c>
    </row>
    <row r="11" spans="1:7" s="3" customFormat="1" ht="24">
      <c r="A11" s="17" t="s">
        <v>63</v>
      </c>
      <c r="B11" s="27">
        <v>633.83000000000004</v>
      </c>
      <c r="C11" s="27">
        <v>138.38999999999999</v>
      </c>
      <c r="D11" s="27">
        <f t="shared" si="2"/>
        <v>772.22</v>
      </c>
      <c r="E11" s="27">
        <v>1017.9</v>
      </c>
      <c r="F11" s="27">
        <v>272.07</v>
      </c>
      <c r="G11" s="27">
        <f t="shared" si="3"/>
        <v>1289.97</v>
      </c>
    </row>
    <row r="12" spans="1:7" s="3" customFormat="1" ht="24">
      <c r="A12" s="6" t="s">
        <v>20</v>
      </c>
      <c r="B12" s="16">
        <f t="shared" ref="B12:G12" si="4">SUM(B13:B18)</f>
        <v>716.96</v>
      </c>
      <c r="C12" s="16">
        <f t="shared" si="4"/>
        <v>240.75</v>
      </c>
      <c r="D12" s="16">
        <f t="shared" si="4"/>
        <v>957.71</v>
      </c>
      <c r="E12" s="16">
        <f t="shared" si="4"/>
        <v>603.75</v>
      </c>
      <c r="F12" s="16">
        <f t="shared" si="4"/>
        <v>191.02999999999997</v>
      </c>
      <c r="G12" s="16">
        <f t="shared" si="4"/>
        <v>794.78000000000009</v>
      </c>
    </row>
    <row r="13" spans="1:7" s="3" customFormat="1" ht="24">
      <c r="A13" s="17" t="s">
        <v>64</v>
      </c>
      <c r="B13" s="27">
        <v>110.77</v>
      </c>
      <c r="C13" s="27">
        <v>220.54</v>
      </c>
      <c r="D13" s="27">
        <f t="shared" ref="D13:D18" si="5">SUM(B13:C13)</f>
        <v>331.31</v>
      </c>
      <c r="E13" s="27">
        <v>51.69</v>
      </c>
      <c r="F13" s="27">
        <v>155.22999999999999</v>
      </c>
      <c r="G13" s="27">
        <f t="shared" ref="G13:G18" si="6">SUM(E13:F13)</f>
        <v>206.92</v>
      </c>
    </row>
    <row r="14" spans="1:7" s="3" customFormat="1" ht="24">
      <c r="A14" s="17" t="s">
        <v>65</v>
      </c>
      <c r="B14" s="27">
        <v>497.18</v>
      </c>
      <c r="C14" s="27">
        <v>20.14</v>
      </c>
      <c r="D14" s="27">
        <f t="shared" si="5"/>
        <v>517.32000000000005</v>
      </c>
      <c r="E14" s="27">
        <v>447.77</v>
      </c>
      <c r="F14" s="27">
        <v>30.29</v>
      </c>
      <c r="G14" s="27">
        <f t="shared" si="6"/>
        <v>478.06</v>
      </c>
    </row>
    <row r="15" spans="1:7" s="3" customFormat="1" ht="24">
      <c r="A15" s="17" t="s">
        <v>66</v>
      </c>
      <c r="B15" s="27">
        <v>59.15</v>
      </c>
      <c r="C15" s="27">
        <v>0</v>
      </c>
      <c r="D15" s="27">
        <f t="shared" si="5"/>
        <v>59.15</v>
      </c>
      <c r="E15" s="27">
        <v>28.44</v>
      </c>
      <c r="F15" s="27">
        <v>0</v>
      </c>
      <c r="G15" s="27">
        <f t="shared" si="6"/>
        <v>28.44</v>
      </c>
    </row>
    <row r="16" spans="1:7" s="3" customFormat="1" ht="24">
      <c r="A16" s="17" t="s">
        <v>67</v>
      </c>
      <c r="B16" s="27">
        <v>1.56</v>
      </c>
      <c r="C16" s="27">
        <v>0</v>
      </c>
      <c r="D16" s="27">
        <f t="shared" si="5"/>
        <v>1.56</v>
      </c>
      <c r="E16" s="27">
        <v>0.73</v>
      </c>
      <c r="F16" s="27">
        <v>0</v>
      </c>
      <c r="G16" s="27">
        <f t="shared" si="6"/>
        <v>0.73</v>
      </c>
    </row>
    <row r="17" spans="1:7" s="3" customFormat="1" ht="24">
      <c r="A17" s="17" t="s">
        <v>68</v>
      </c>
      <c r="B17" s="27">
        <v>44.57</v>
      </c>
      <c r="C17" s="27">
        <v>0</v>
      </c>
      <c r="D17" s="27">
        <f t="shared" si="5"/>
        <v>44.57</v>
      </c>
      <c r="E17" s="27">
        <v>41.31</v>
      </c>
      <c r="F17" s="27">
        <v>0</v>
      </c>
      <c r="G17" s="27">
        <f t="shared" si="6"/>
        <v>41.31</v>
      </c>
    </row>
    <row r="18" spans="1:7" s="3" customFormat="1" ht="24">
      <c r="A18" s="17" t="s">
        <v>69</v>
      </c>
      <c r="B18" s="27">
        <v>3.73</v>
      </c>
      <c r="C18" s="27">
        <v>7.0000000000000007E-2</v>
      </c>
      <c r="D18" s="27">
        <f t="shared" si="5"/>
        <v>3.8</v>
      </c>
      <c r="E18" s="27">
        <v>33.81</v>
      </c>
      <c r="F18" s="27">
        <v>5.51</v>
      </c>
      <c r="G18" s="27">
        <f t="shared" si="6"/>
        <v>39.32</v>
      </c>
    </row>
    <row r="19" spans="1:7" s="3" customFormat="1" ht="24">
      <c r="A19" s="6" t="s">
        <v>28</v>
      </c>
      <c r="B19" s="16"/>
      <c r="C19" s="16">
        <f>ROUND((B7+C7+B12+C12)*0.07*6/12,2)</f>
        <v>99.51</v>
      </c>
      <c r="D19" s="16">
        <f>+B19+C19</f>
        <v>99.51</v>
      </c>
      <c r="E19" s="16"/>
      <c r="F19" s="16">
        <f>ROUND((E7+F7+E12+F12)*0.07*6/12,2)</f>
        <v>105.39</v>
      </c>
      <c r="G19" s="16">
        <f>+E19+F19</f>
        <v>105.39</v>
      </c>
    </row>
    <row r="20" spans="1:7" s="3" customFormat="1" ht="24">
      <c r="A20" s="6" t="s">
        <v>29</v>
      </c>
      <c r="B20" s="16">
        <f t="shared" ref="B20:G20" si="7">SUM(B21:B23)</f>
        <v>0</v>
      </c>
      <c r="C20" s="16">
        <f t="shared" si="7"/>
        <v>707.24</v>
      </c>
      <c r="D20" s="16">
        <f t="shared" si="7"/>
        <v>707.24</v>
      </c>
      <c r="E20" s="16">
        <f t="shared" si="7"/>
        <v>0</v>
      </c>
      <c r="F20" s="16">
        <f t="shared" si="7"/>
        <v>870.39</v>
      </c>
      <c r="G20" s="16">
        <f t="shared" si="7"/>
        <v>870.39</v>
      </c>
    </row>
    <row r="21" spans="1:7" s="3" customFormat="1" ht="24">
      <c r="A21" s="17" t="s">
        <v>30</v>
      </c>
      <c r="B21" s="27">
        <v>0</v>
      </c>
      <c r="C21" s="27">
        <v>617.6</v>
      </c>
      <c r="D21" s="27">
        <f>+B21+C21</f>
        <v>617.6</v>
      </c>
      <c r="E21" s="27">
        <v>0</v>
      </c>
      <c r="F21" s="27">
        <v>486.89</v>
      </c>
      <c r="G21" s="27">
        <f>+E21+F21</f>
        <v>486.89</v>
      </c>
    </row>
    <row r="22" spans="1:7" s="3" customFormat="1" ht="24">
      <c r="A22" s="17" t="s">
        <v>31</v>
      </c>
      <c r="B22" s="27">
        <v>0</v>
      </c>
      <c r="C22" s="27">
        <v>66.5</v>
      </c>
      <c r="D22" s="27">
        <f t="shared" ref="D22:D23" si="8">+B22+C22</f>
        <v>66.5</v>
      </c>
      <c r="E22" s="27">
        <v>0</v>
      </c>
      <c r="F22" s="27">
        <v>287</v>
      </c>
      <c r="G22" s="27">
        <f t="shared" ref="G22:G23" si="9">+E22+F22</f>
        <v>287</v>
      </c>
    </row>
    <row r="23" spans="1:7" s="3" customFormat="1" ht="24">
      <c r="A23" s="17" t="s">
        <v>32</v>
      </c>
      <c r="B23" s="27">
        <v>0</v>
      </c>
      <c r="C23" s="27">
        <v>23.14</v>
      </c>
      <c r="D23" s="27">
        <f t="shared" si="8"/>
        <v>23.14</v>
      </c>
      <c r="E23" s="27">
        <v>0</v>
      </c>
      <c r="F23" s="27">
        <v>96.5</v>
      </c>
      <c r="G23" s="27">
        <f t="shared" si="9"/>
        <v>96.5</v>
      </c>
    </row>
    <row r="24" spans="1:7" s="3" customFormat="1" ht="24">
      <c r="A24" s="6" t="s">
        <v>33</v>
      </c>
      <c r="B24" s="16">
        <f>B6+B20</f>
        <v>1949.12</v>
      </c>
      <c r="C24" s="16">
        <v>2448.66</v>
      </c>
      <c r="D24" s="16">
        <f>D6+D20</f>
        <v>3649.76</v>
      </c>
      <c r="E24" s="16">
        <f>E6+E20</f>
        <v>2032.35</v>
      </c>
      <c r="F24" s="16">
        <v>2448.66</v>
      </c>
      <c r="G24" s="16">
        <f>G6+G20</f>
        <v>3986.96</v>
      </c>
    </row>
    <row r="25" spans="1:7" s="3" customFormat="1" ht="24">
      <c r="A25" s="6" t="s">
        <v>34</v>
      </c>
      <c r="B25" s="16">
        <f>ROUND(B24/B26*1000,2)</f>
        <v>3301.97</v>
      </c>
      <c r="C25" s="16">
        <f>C24/B26*1000</f>
        <v>4148.2322248386381</v>
      </c>
      <c r="D25" s="16">
        <f>ROUND(D24/B26*1000,2)</f>
        <v>6182.99</v>
      </c>
      <c r="E25" s="16">
        <f>ROUND(E24/E26*1000,2)</f>
        <v>4644.3100000000004</v>
      </c>
      <c r="F25" s="16">
        <f>F24/E26*1000</f>
        <v>5595.6581352833637</v>
      </c>
      <c r="G25" s="16">
        <f>ROUND(G24/E26*1000,2)</f>
        <v>9110.9699999999993</v>
      </c>
    </row>
    <row r="26" spans="1:7" s="3" customFormat="1" ht="24">
      <c r="A26" s="17" t="s">
        <v>35</v>
      </c>
      <c r="B26" s="49">
        <v>590.29</v>
      </c>
      <c r="C26" s="50"/>
      <c r="D26" s="51"/>
      <c r="E26" s="49">
        <v>437.6</v>
      </c>
      <c r="F26" s="50"/>
      <c r="G26" s="51"/>
    </row>
    <row r="27" spans="1:7" ht="24">
      <c r="A27" s="17" t="s">
        <v>11</v>
      </c>
      <c r="B27" s="49">
        <v>10969</v>
      </c>
      <c r="C27" s="50"/>
      <c r="D27" s="51"/>
      <c r="E27" s="49">
        <v>10969</v>
      </c>
      <c r="F27" s="50"/>
      <c r="G27" s="51"/>
    </row>
    <row r="28" spans="1:7" ht="24">
      <c r="A28" s="17" t="s">
        <v>8</v>
      </c>
      <c r="B28" s="49">
        <f>B26*B27/1000</f>
        <v>6474.8910099999994</v>
      </c>
      <c r="C28" s="50"/>
      <c r="D28" s="51"/>
      <c r="E28" s="49">
        <f>E26*E27/1000</f>
        <v>4800.0344000000005</v>
      </c>
      <c r="F28" s="50"/>
      <c r="G28" s="51"/>
    </row>
    <row r="29" spans="1:7" ht="24">
      <c r="A29" s="6" t="s">
        <v>9</v>
      </c>
      <c r="B29" s="16">
        <f>B28-B24</f>
        <v>4525.7710099999995</v>
      </c>
      <c r="C29" s="16" t="s">
        <v>70</v>
      </c>
      <c r="D29" s="16">
        <f>B28-D24</f>
        <v>2825.1310099999992</v>
      </c>
      <c r="E29" s="16">
        <f>E28-E24</f>
        <v>2767.6844000000006</v>
      </c>
      <c r="F29" s="16" t="s">
        <v>70</v>
      </c>
      <c r="G29" s="16">
        <f>E28-G24</f>
        <v>813.07440000000042</v>
      </c>
    </row>
    <row r="30" spans="1:7" ht="24">
      <c r="A30" s="7" t="s">
        <v>10</v>
      </c>
      <c r="B30" s="18">
        <f>B27-B25</f>
        <v>7667.0300000000007</v>
      </c>
      <c r="C30" s="18" t="s">
        <v>70</v>
      </c>
      <c r="D30" s="18">
        <f>B27-D25</f>
        <v>4786.01</v>
      </c>
      <c r="E30" s="18">
        <f>E27-E25</f>
        <v>6324.69</v>
      </c>
      <c r="F30" s="18" t="s">
        <v>70</v>
      </c>
      <c r="G30" s="18">
        <f>E27-G25</f>
        <v>1858.0300000000007</v>
      </c>
    </row>
    <row r="31" spans="1:7" ht="24">
      <c r="B31" s="5"/>
      <c r="C31" s="5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</sheetData>
  <mergeCells count="11">
    <mergeCell ref="A2:G2"/>
    <mergeCell ref="A3:A5"/>
    <mergeCell ref="B4:D4"/>
    <mergeCell ref="E4:G4"/>
    <mergeCell ref="B3:G3"/>
    <mergeCell ref="B26:D26"/>
    <mergeCell ref="E26:G26"/>
    <mergeCell ref="B27:D27"/>
    <mergeCell ref="E27:G27"/>
    <mergeCell ref="B28:D28"/>
    <mergeCell ref="E28:G28"/>
  </mergeCells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E28" sqref="E28:G28"/>
    </sheetView>
  </sheetViews>
  <sheetFormatPr defaultRowHeight="24"/>
  <cols>
    <col min="1" max="1" width="37.875" style="9" customWidth="1"/>
    <col min="2" max="7" width="11.875" style="9" customWidth="1"/>
    <col min="8" max="236" width="9.125" style="9"/>
    <col min="237" max="237" width="40.125" style="9" customWidth="1"/>
    <col min="238" max="251" width="10.375" style="9" customWidth="1"/>
    <col min="252" max="252" width="11.625" style="9" bestFit="1" customWidth="1"/>
    <col min="253" max="253" width="9.875" style="9" bestFit="1" customWidth="1"/>
    <col min="254" max="255" width="10.375" style="9" customWidth="1"/>
    <col min="256" max="492" width="9.125" style="9"/>
    <col min="493" max="493" width="40.125" style="9" customWidth="1"/>
    <col min="494" max="507" width="10.375" style="9" customWidth="1"/>
    <col min="508" max="508" width="11.625" style="9" bestFit="1" customWidth="1"/>
    <col min="509" max="509" width="9.875" style="9" bestFit="1" customWidth="1"/>
    <col min="510" max="511" width="10.375" style="9" customWidth="1"/>
    <col min="512" max="748" width="9.125" style="9"/>
    <col min="749" max="749" width="40.125" style="9" customWidth="1"/>
    <col min="750" max="763" width="10.375" style="9" customWidth="1"/>
    <col min="764" max="764" width="11.625" style="9" bestFit="1" customWidth="1"/>
    <col min="765" max="765" width="9.875" style="9" bestFit="1" customWidth="1"/>
    <col min="766" max="767" width="10.375" style="9" customWidth="1"/>
    <col min="768" max="1004" width="9.125" style="9"/>
    <col min="1005" max="1005" width="40.125" style="9" customWidth="1"/>
    <col min="1006" max="1019" width="10.375" style="9" customWidth="1"/>
    <col min="1020" max="1020" width="11.625" style="9" bestFit="1" customWidth="1"/>
    <col min="1021" max="1021" width="9.875" style="9" bestFit="1" customWidth="1"/>
    <col min="1022" max="1023" width="10.375" style="9" customWidth="1"/>
    <col min="1024" max="1260" width="9.125" style="9"/>
    <col min="1261" max="1261" width="40.125" style="9" customWidth="1"/>
    <col min="1262" max="1275" width="10.375" style="9" customWidth="1"/>
    <col min="1276" max="1276" width="11.625" style="9" bestFit="1" customWidth="1"/>
    <col min="1277" max="1277" width="9.875" style="9" bestFit="1" customWidth="1"/>
    <col min="1278" max="1279" width="10.375" style="9" customWidth="1"/>
    <col min="1280" max="1516" width="9.125" style="9"/>
    <col min="1517" max="1517" width="40.125" style="9" customWidth="1"/>
    <col min="1518" max="1531" width="10.375" style="9" customWidth="1"/>
    <col min="1532" max="1532" width="11.625" style="9" bestFit="1" customWidth="1"/>
    <col min="1533" max="1533" width="9.875" style="9" bestFit="1" customWidth="1"/>
    <col min="1534" max="1535" width="10.375" style="9" customWidth="1"/>
    <col min="1536" max="1772" width="9.125" style="9"/>
    <col min="1773" max="1773" width="40.125" style="9" customWidth="1"/>
    <col min="1774" max="1787" width="10.375" style="9" customWidth="1"/>
    <col min="1788" max="1788" width="11.625" style="9" bestFit="1" customWidth="1"/>
    <col min="1789" max="1789" width="9.875" style="9" bestFit="1" customWidth="1"/>
    <col min="1790" max="1791" width="10.375" style="9" customWidth="1"/>
    <col min="1792" max="2028" width="9.125" style="9"/>
    <col min="2029" max="2029" width="40.125" style="9" customWidth="1"/>
    <col min="2030" max="2043" width="10.375" style="9" customWidth="1"/>
    <col min="2044" max="2044" width="11.625" style="9" bestFit="1" customWidth="1"/>
    <col min="2045" max="2045" width="9.875" style="9" bestFit="1" customWidth="1"/>
    <col min="2046" max="2047" width="10.375" style="9" customWidth="1"/>
    <col min="2048" max="2284" width="9.125" style="9"/>
    <col min="2285" max="2285" width="40.125" style="9" customWidth="1"/>
    <col min="2286" max="2299" width="10.375" style="9" customWidth="1"/>
    <col min="2300" max="2300" width="11.625" style="9" bestFit="1" customWidth="1"/>
    <col min="2301" max="2301" width="9.875" style="9" bestFit="1" customWidth="1"/>
    <col min="2302" max="2303" width="10.375" style="9" customWidth="1"/>
    <col min="2304" max="2540" width="9.125" style="9"/>
    <col min="2541" max="2541" width="40.125" style="9" customWidth="1"/>
    <col min="2542" max="2555" width="10.375" style="9" customWidth="1"/>
    <col min="2556" max="2556" width="11.625" style="9" bestFit="1" customWidth="1"/>
    <col min="2557" max="2557" width="9.875" style="9" bestFit="1" customWidth="1"/>
    <col min="2558" max="2559" width="10.375" style="9" customWidth="1"/>
    <col min="2560" max="2796" width="9.125" style="9"/>
    <col min="2797" max="2797" width="40.125" style="9" customWidth="1"/>
    <col min="2798" max="2811" width="10.375" style="9" customWidth="1"/>
    <col min="2812" max="2812" width="11.625" style="9" bestFit="1" customWidth="1"/>
    <col min="2813" max="2813" width="9.875" style="9" bestFit="1" customWidth="1"/>
    <col min="2814" max="2815" width="10.375" style="9" customWidth="1"/>
    <col min="2816" max="3052" width="9.125" style="9"/>
    <col min="3053" max="3053" width="40.125" style="9" customWidth="1"/>
    <col min="3054" max="3067" width="10.375" style="9" customWidth="1"/>
    <col min="3068" max="3068" width="11.625" style="9" bestFit="1" customWidth="1"/>
    <col min="3069" max="3069" width="9.875" style="9" bestFit="1" customWidth="1"/>
    <col min="3070" max="3071" width="10.375" style="9" customWidth="1"/>
    <col min="3072" max="3308" width="9.125" style="9"/>
    <col min="3309" max="3309" width="40.125" style="9" customWidth="1"/>
    <col min="3310" max="3323" width="10.375" style="9" customWidth="1"/>
    <col min="3324" max="3324" width="11.625" style="9" bestFit="1" customWidth="1"/>
    <col min="3325" max="3325" width="9.875" style="9" bestFit="1" customWidth="1"/>
    <col min="3326" max="3327" width="10.375" style="9" customWidth="1"/>
    <col min="3328" max="3564" width="9.125" style="9"/>
    <col min="3565" max="3565" width="40.125" style="9" customWidth="1"/>
    <col min="3566" max="3579" width="10.375" style="9" customWidth="1"/>
    <col min="3580" max="3580" width="11.625" style="9" bestFit="1" customWidth="1"/>
    <col min="3581" max="3581" width="9.875" style="9" bestFit="1" customWidth="1"/>
    <col min="3582" max="3583" width="10.375" style="9" customWidth="1"/>
    <col min="3584" max="3820" width="9.125" style="9"/>
    <col min="3821" max="3821" width="40.125" style="9" customWidth="1"/>
    <col min="3822" max="3835" width="10.375" style="9" customWidth="1"/>
    <col min="3836" max="3836" width="11.625" style="9" bestFit="1" customWidth="1"/>
    <col min="3837" max="3837" width="9.875" style="9" bestFit="1" customWidth="1"/>
    <col min="3838" max="3839" width="10.375" style="9" customWidth="1"/>
    <col min="3840" max="4076" width="9.125" style="9"/>
    <col min="4077" max="4077" width="40.125" style="9" customWidth="1"/>
    <col min="4078" max="4091" width="10.375" style="9" customWidth="1"/>
    <col min="4092" max="4092" width="11.625" style="9" bestFit="1" customWidth="1"/>
    <col min="4093" max="4093" width="9.875" style="9" bestFit="1" customWidth="1"/>
    <col min="4094" max="4095" width="10.375" style="9" customWidth="1"/>
    <col min="4096" max="4332" width="9.125" style="9"/>
    <col min="4333" max="4333" width="40.125" style="9" customWidth="1"/>
    <col min="4334" max="4347" width="10.375" style="9" customWidth="1"/>
    <col min="4348" max="4348" width="11.625" style="9" bestFit="1" customWidth="1"/>
    <col min="4349" max="4349" width="9.875" style="9" bestFit="1" customWidth="1"/>
    <col min="4350" max="4351" width="10.375" style="9" customWidth="1"/>
    <col min="4352" max="4588" width="9.125" style="9"/>
    <col min="4589" max="4589" width="40.125" style="9" customWidth="1"/>
    <col min="4590" max="4603" width="10.375" style="9" customWidth="1"/>
    <col min="4604" max="4604" width="11.625" style="9" bestFit="1" customWidth="1"/>
    <col min="4605" max="4605" width="9.875" style="9" bestFit="1" customWidth="1"/>
    <col min="4606" max="4607" width="10.375" style="9" customWidth="1"/>
    <col min="4608" max="4844" width="9.125" style="9"/>
    <col min="4845" max="4845" width="40.125" style="9" customWidth="1"/>
    <col min="4846" max="4859" width="10.375" style="9" customWidth="1"/>
    <col min="4860" max="4860" width="11.625" style="9" bestFit="1" customWidth="1"/>
    <col min="4861" max="4861" width="9.875" style="9" bestFit="1" customWidth="1"/>
    <col min="4862" max="4863" width="10.375" style="9" customWidth="1"/>
    <col min="4864" max="5100" width="9.125" style="9"/>
    <col min="5101" max="5101" width="40.125" style="9" customWidth="1"/>
    <col min="5102" max="5115" width="10.375" style="9" customWidth="1"/>
    <col min="5116" max="5116" width="11.625" style="9" bestFit="1" customWidth="1"/>
    <col min="5117" max="5117" width="9.875" style="9" bestFit="1" customWidth="1"/>
    <col min="5118" max="5119" width="10.375" style="9" customWidth="1"/>
    <col min="5120" max="5356" width="9.125" style="9"/>
    <col min="5357" max="5357" width="40.125" style="9" customWidth="1"/>
    <col min="5358" max="5371" width="10.375" style="9" customWidth="1"/>
    <col min="5372" max="5372" width="11.625" style="9" bestFit="1" customWidth="1"/>
    <col min="5373" max="5373" width="9.875" style="9" bestFit="1" customWidth="1"/>
    <col min="5374" max="5375" width="10.375" style="9" customWidth="1"/>
    <col min="5376" max="5612" width="9.125" style="9"/>
    <col min="5613" max="5613" width="40.125" style="9" customWidth="1"/>
    <col min="5614" max="5627" width="10.375" style="9" customWidth="1"/>
    <col min="5628" max="5628" width="11.625" style="9" bestFit="1" customWidth="1"/>
    <col min="5629" max="5629" width="9.875" style="9" bestFit="1" customWidth="1"/>
    <col min="5630" max="5631" width="10.375" style="9" customWidth="1"/>
    <col min="5632" max="5868" width="9.125" style="9"/>
    <col min="5869" max="5869" width="40.125" style="9" customWidth="1"/>
    <col min="5870" max="5883" width="10.375" style="9" customWidth="1"/>
    <col min="5884" max="5884" width="11.625" style="9" bestFit="1" customWidth="1"/>
    <col min="5885" max="5885" width="9.875" style="9" bestFit="1" customWidth="1"/>
    <col min="5886" max="5887" width="10.375" style="9" customWidth="1"/>
    <col min="5888" max="6124" width="9.125" style="9"/>
    <col min="6125" max="6125" width="40.125" style="9" customWidth="1"/>
    <col min="6126" max="6139" width="10.375" style="9" customWidth="1"/>
    <col min="6140" max="6140" width="11.625" style="9" bestFit="1" customWidth="1"/>
    <col min="6141" max="6141" width="9.875" style="9" bestFit="1" customWidth="1"/>
    <col min="6142" max="6143" width="10.375" style="9" customWidth="1"/>
    <col min="6144" max="6380" width="9.125" style="9"/>
    <col min="6381" max="6381" width="40.125" style="9" customWidth="1"/>
    <col min="6382" max="6395" width="10.375" style="9" customWidth="1"/>
    <col min="6396" max="6396" width="11.625" style="9" bestFit="1" customWidth="1"/>
    <col min="6397" max="6397" width="9.875" style="9" bestFit="1" customWidth="1"/>
    <col min="6398" max="6399" width="10.375" style="9" customWidth="1"/>
    <col min="6400" max="6636" width="9.125" style="9"/>
    <col min="6637" max="6637" width="40.125" style="9" customWidth="1"/>
    <col min="6638" max="6651" width="10.375" style="9" customWidth="1"/>
    <col min="6652" max="6652" width="11.625" style="9" bestFit="1" customWidth="1"/>
    <col min="6653" max="6653" width="9.875" style="9" bestFit="1" customWidth="1"/>
    <col min="6654" max="6655" width="10.375" style="9" customWidth="1"/>
    <col min="6656" max="6892" width="9.125" style="9"/>
    <col min="6893" max="6893" width="40.125" style="9" customWidth="1"/>
    <col min="6894" max="6907" width="10.375" style="9" customWidth="1"/>
    <col min="6908" max="6908" width="11.625" style="9" bestFit="1" customWidth="1"/>
    <col min="6909" max="6909" width="9.875" style="9" bestFit="1" customWidth="1"/>
    <col min="6910" max="6911" width="10.375" style="9" customWidth="1"/>
    <col min="6912" max="7148" width="9.125" style="9"/>
    <col min="7149" max="7149" width="40.125" style="9" customWidth="1"/>
    <col min="7150" max="7163" width="10.375" style="9" customWidth="1"/>
    <col min="7164" max="7164" width="11.625" style="9" bestFit="1" customWidth="1"/>
    <col min="7165" max="7165" width="9.875" style="9" bestFit="1" customWidth="1"/>
    <col min="7166" max="7167" width="10.375" style="9" customWidth="1"/>
    <col min="7168" max="7404" width="9.125" style="9"/>
    <col min="7405" max="7405" width="40.125" style="9" customWidth="1"/>
    <col min="7406" max="7419" width="10.375" style="9" customWidth="1"/>
    <col min="7420" max="7420" width="11.625" style="9" bestFit="1" customWidth="1"/>
    <col min="7421" max="7421" width="9.875" style="9" bestFit="1" customWidth="1"/>
    <col min="7422" max="7423" width="10.375" style="9" customWidth="1"/>
    <col min="7424" max="7660" width="9.125" style="9"/>
    <col min="7661" max="7661" width="40.125" style="9" customWidth="1"/>
    <col min="7662" max="7675" width="10.375" style="9" customWidth="1"/>
    <col min="7676" max="7676" width="11.625" style="9" bestFit="1" customWidth="1"/>
    <col min="7677" max="7677" width="9.875" style="9" bestFit="1" customWidth="1"/>
    <col min="7678" max="7679" width="10.375" style="9" customWidth="1"/>
    <col min="7680" max="7916" width="9.125" style="9"/>
    <col min="7917" max="7917" width="40.125" style="9" customWidth="1"/>
    <col min="7918" max="7931" width="10.375" style="9" customWidth="1"/>
    <col min="7932" max="7932" width="11.625" style="9" bestFit="1" customWidth="1"/>
    <col min="7933" max="7933" width="9.875" style="9" bestFit="1" customWidth="1"/>
    <col min="7934" max="7935" width="10.375" style="9" customWidth="1"/>
    <col min="7936" max="8172" width="9.125" style="9"/>
    <col min="8173" max="8173" width="40.125" style="9" customWidth="1"/>
    <col min="8174" max="8187" width="10.375" style="9" customWidth="1"/>
    <col min="8188" max="8188" width="11.625" style="9" bestFit="1" customWidth="1"/>
    <col min="8189" max="8189" width="9.875" style="9" bestFit="1" customWidth="1"/>
    <col min="8190" max="8191" width="10.375" style="9" customWidth="1"/>
    <col min="8192" max="8428" width="9.125" style="9"/>
    <col min="8429" max="8429" width="40.125" style="9" customWidth="1"/>
    <col min="8430" max="8443" width="10.375" style="9" customWidth="1"/>
    <col min="8444" max="8444" width="11.625" style="9" bestFit="1" customWidth="1"/>
    <col min="8445" max="8445" width="9.875" style="9" bestFit="1" customWidth="1"/>
    <col min="8446" max="8447" width="10.375" style="9" customWidth="1"/>
    <col min="8448" max="8684" width="9.125" style="9"/>
    <col min="8685" max="8685" width="40.125" style="9" customWidth="1"/>
    <col min="8686" max="8699" width="10.375" style="9" customWidth="1"/>
    <col min="8700" max="8700" width="11.625" style="9" bestFit="1" customWidth="1"/>
    <col min="8701" max="8701" width="9.875" style="9" bestFit="1" customWidth="1"/>
    <col min="8702" max="8703" width="10.375" style="9" customWidth="1"/>
    <col min="8704" max="8940" width="9.125" style="9"/>
    <col min="8941" max="8941" width="40.125" style="9" customWidth="1"/>
    <col min="8942" max="8955" width="10.375" style="9" customWidth="1"/>
    <col min="8956" max="8956" width="11.625" style="9" bestFit="1" customWidth="1"/>
    <col min="8957" max="8957" width="9.875" style="9" bestFit="1" customWidth="1"/>
    <col min="8958" max="8959" width="10.375" style="9" customWidth="1"/>
    <col min="8960" max="9196" width="9.125" style="9"/>
    <col min="9197" max="9197" width="40.125" style="9" customWidth="1"/>
    <col min="9198" max="9211" width="10.375" style="9" customWidth="1"/>
    <col min="9212" max="9212" width="11.625" style="9" bestFit="1" customWidth="1"/>
    <col min="9213" max="9213" width="9.875" style="9" bestFit="1" customWidth="1"/>
    <col min="9214" max="9215" width="10.375" style="9" customWidth="1"/>
    <col min="9216" max="9452" width="9.125" style="9"/>
    <col min="9453" max="9453" width="40.125" style="9" customWidth="1"/>
    <col min="9454" max="9467" width="10.375" style="9" customWidth="1"/>
    <col min="9468" max="9468" width="11.625" style="9" bestFit="1" customWidth="1"/>
    <col min="9469" max="9469" width="9.875" style="9" bestFit="1" customWidth="1"/>
    <col min="9470" max="9471" width="10.375" style="9" customWidth="1"/>
    <col min="9472" max="9708" width="9.125" style="9"/>
    <col min="9709" max="9709" width="40.125" style="9" customWidth="1"/>
    <col min="9710" max="9723" width="10.375" style="9" customWidth="1"/>
    <col min="9724" max="9724" width="11.625" style="9" bestFit="1" customWidth="1"/>
    <col min="9725" max="9725" width="9.875" style="9" bestFit="1" customWidth="1"/>
    <col min="9726" max="9727" width="10.375" style="9" customWidth="1"/>
    <col min="9728" max="9964" width="9.125" style="9"/>
    <col min="9965" max="9965" width="40.125" style="9" customWidth="1"/>
    <col min="9966" max="9979" width="10.375" style="9" customWidth="1"/>
    <col min="9980" max="9980" width="11.625" style="9" bestFit="1" customWidth="1"/>
    <col min="9981" max="9981" width="9.875" style="9" bestFit="1" customWidth="1"/>
    <col min="9982" max="9983" width="10.375" style="9" customWidth="1"/>
    <col min="9984" max="10220" width="9.125" style="9"/>
    <col min="10221" max="10221" width="40.125" style="9" customWidth="1"/>
    <col min="10222" max="10235" width="10.375" style="9" customWidth="1"/>
    <col min="10236" max="10236" width="11.625" style="9" bestFit="1" customWidth="1"/>
    <col min="10237" max="10237" width="9.875" style="9" bestFit="1" customWidth="1"/>
    <col min="10238" max="10239" width="10.375" style="9" customWidth="1"/>
    <col min="10240" max="10476" width="9.125" style="9"/>
    <col min="10477" max="10477" width="40.125" style="9" customWidth="1"/>
    <col min="10478" max="10491" width="10.375" style="9" customWidth="1"/>
    <col min="10492" max="10492" width="11.625" style="9" bestFit="1" customWidth="1"/>
    <col min="10493" max="10493" width="9.875" style="9" bestFit="1" customWidth="1"/>
    <col min="10494" max="10495" width="10.375" style="9" customWidth="1"/>
    <col min="10496" max="10732" width="9.125" style="9"/>
    <col min="10733" max="10733" width="40.125" style="9" customWidth="1"/>
    <col min="10734" max="10747" width="10.375" style="9" customWidth="1"/>
    <col min="10748" max="10748" width="11.625" style="9" bestFit="1" customWidth="1"/>
    <col min="10749" max="10749" width="9.875" style="9" bestFit="1" customWidth="1"/>
    <col min="10750" max="10751" width="10.375" style="9" customWidth="1"/>
    <col min="10752" max="10988" width="9.125" style="9"/>
    <col min="10989" max="10989" width="40.125" style="9" customWidth="1"/>
    <col min="10990" max="11003" width="10.375" style="9" customWidth="1"/>
    <col min="11004" max="11004" width="11.625" style="9" bestFit="1" customWidth="1"/>
    <col min="11005" max="11005" width="9.875" style="9" bestFit="1" customWidth="1"/>
    <col min="11006" max="11007" width="10.375" style="9" customWidth="1"/>
    <col min="11008" max="11244" width="9.125" style="9"/>
    <col min="11245" max="11245" width="40.125" style="9" customWidth="1"/>
    <col min="11246" max="11259" width="10.375" style="9" customWidth="1"/>
    <col min="11260" max="11260" width="11.625" style="9" bestFit="1" customWidth="1"/>
    <col min="11261" max="11261" width="9.875" style="9" bestFit="1" customWidth="1"/>
    <col min="11262" max="11263" width="10.375" style="9" customWidth="1"/>
    <col min="11264" max="11500" width="9.125" style="9"/>
    <col min="11501" max="11501" width="40.125" style="9" customWidth="1"/>
    <col min="11502" max="11515" width="10.375" style="9" customWidth="1"/>
    <col min="11516" max="11516" width="11.625" style="9" bestFit="1" customWidth="1"/>
    <col min="11517" max="11517" width="9.875" style="9" bestFit="1" customWidth="1"/>
    <col min="11518" max="11519" width="10.375" style="9" customWidth="1"/>
    <col min="11520" max="11756" width="9.125" style="9"/>
    <col min="11757" max="11757" width="40.125" style="9" customWidth="1"/>
    <col min="11758" max="11771" width="10.375" style="9" customWidth="1"/>
    <col min="11772" max="11772" width="11.625" style="9" bestFit="1" customWidth="1"/>
    <col min="11773" max="11773" width="9.875" style="9" bestFit="1" customWidth="1"/>
    <col min="11774" max="11775" width="10.375" style="9" customWidth="1"/>
    <col min="11776" max="12012" width="9.125" style="9"/>
    <col min="12013" max="12013" width="40.125" style="9" customWidth="1"/>
    <col min="12014" max="12027" width="10.375" style="9" customWidth="1"/>
    <col min="12028" max="12028" width="11.625" style="9" bestFit="1" customWidth="1"/>
    <col min="12029" max="12029" width="9.875" style="9" bestFit="1" customWidth="1"/>
    <col min="12030" max="12031" width="10.375" style="9" customWidth="1"/>
    <col min="12032" max="12268" width="9.125" style="9"/>
    <col min="12269" max="12269" width="40.125" style="9" customWidth="1"/>
    <col min="12270" max="12283" width="10.375" style="9" customWidth="1"/>
    <col min="12284" max="12284" width="11.625" style="9" bestFit="1" customWidth="1"/>
    <col min="12285" max="12285" width="9.875" style="9" bestFit="1" customWidth="1"/>
    <col min="12286" max="12287" width="10.375" style="9" customWidth="1"/>
    <col min="12288" max="12524" width="9.125" style="9"/>
    <col min="12525" max="12525" width="40.125" style="9" customWidth="1"/>
    <col min="12526" max="12539" width="10.375" style="9" customWidth="1"/>
    <col min="12540" max="12540" width="11.625" style="9" bestFit="1" customWidth="1"/>
    <col min="12541" max="12541" width="9.875" style="9" bestFit="1" customWidth="1"/>
    <col min="12542" max="12543" width="10.375" style="9" customWidth="1"/>
    <col min="12544" max="12780" width="9.125" style="9"/>
    <col min="12781" max="12781" width="40.125" style="9" customWidth="1"/>
    <col min="12782" max="12795" width="10.375" style="9" customWidth="1"/>
    <col min="12796" max="12796" width="11.625" style="9" bestFit="1" customWidth="1"/>
    <col min="12797" max="12797" width="9.875" style="9" bestFit="1" customWidth="1"/>
    <col min="12798" max="12799" width="10.375" style="9" customWidth="1"/>
    <col min="12800" max="13036" width="9.125" style="9"/>
    <col min="13037" max="13037" width="40.125" style="9" customWidth="1"/>
    <col min="13038" max="13051" width="10.375" style="9" customWidth="1"/>
    <col min="13052" max="13052" width="11.625" style="9" bestFit="1" customWidth="1"/>
    <col min="13053" max="13053" width="9.875" style="9" bestFit="1" customWidth="1"/>
    <col min="13054" max="13055" width="10.375" style="9" customWidth="1"/>
    <col min="13056" max="13292" width="9.125" style="9"/>
    <col min="13293" max="13293" width="40.125" style="9" customWidth="1"/>
    <col min="13294" max="13307" width="10.375" style="9" customWidth="1"/>
    <col min="13308" max="13308" width="11.625" style="9" bestFit="1" customWidth="1"/>
    <col min="13309" max="13309" width="9.875" style="9" bestFit="1" customWidth="1"/>
    <col min="13310" max="13311" width="10.375" style="9" customWidth="1"/>
    <col min="13312" max="13548" width="9.125" style="9"/>
    <col min="13549" max="13549" width="40.125" style="9" customWidth="1"/>
    <col min="13550" max="13563" width="10.375" style="9" customWidth="1"/>
    <col min="13564" max="13564" width="11.625" style="9" bestFit="1" customWidth="1"/>
    <col min="13565" max="13565" width="9.875" style="9" bestFit="1" customWidth="1"/>
    <col min="13566" max="13567" width="10.375" style="9" customWidth="1"/>
    <col min="13568" max="13804" width="9.125" style="9"/>
    <col min="13805" max="13805" width="40.125" style="9" customWidth="1"/>
    <col min="13806" max="13819" width="10.375" style="9" customWidth="1"/>
    <col min="13820" max="13820" width="11.625" style="9" bestFit="1" customWidth="1"/>
    <col min="13821" max="13821" width="9.875" style="9" bestFit="1" customWidth="1"/>
    <col min="13822" max="13823" width="10.375" style="9" customWidth="1"/>
    <col min="13824" max="14060" width="9.125" style="9"/>
    <col min="14061" max="14061" width="40.125" style="9" customWidth="1"/>
    <col min="14062" max="14075" width="10.375" style="9" customWidth="1"/>
    <col min="14076" max="14076" width="11.625" style="9" bestFit="1" customWidth="1"/>
    <col min="14077" max="14077" width="9.875" style="9" bestFit="1" customWidth="1"/>
    <col min="14078" max="14079" width="10.375" style="9" customWidth="1"/>
    <col min="14080" max="14316" width="9.125" style="9"/>
    <col min="14317" max="14317" width="40.125" style="9" customWidth="1"/>
    <col min="14318" max="14331" width="10.375" style="9" customWidth="1"/>
    <col min="14332" max="14332" width="11.625" style="9" bestFit="1" customWidth="1"/>
    <col min="14333" max="14333" width="9.875" style="9" bestFit="1" customWidth="1"/>
    <col min="14334" max="14335" width="10.375" style="9" customWidth="1"/>
    <col min="14336" max="14572" width="9.125" style="9"/>
    <col min="14573" max="14573" width="40.125" style="9" customWidth="1"/>
    <col min="14574" max="14587" width="10.375" style="9" customWidth="1"/>
    <col min="14588" max="14588" width="11.625" style="9" bestFit="1" customWidth="1"/>
    <col min="14589" max="14589" width="9.875" style="9" bestFit="1" customWidth="1"/>
    <col min="14590" max="14591" width="10.375" style="9" customWidth="1"/>
    <col min="14592" max="14828" width="9.125" style="9"/>
    <col min="14829" max="14829" width="40.125" style="9" customWidth="1"/>
    <col min="14830" max="14843" width="10.375" style="9" customWidth="1"/>
    <col min="14844" max="14844" width="11.625" style="9" bestFit="1" customWidth="1"/>
    <col min="14845" max="14845" width="9.875" style="9" bestFit="1" customWidth="1"/>
    <col min="14846" max="14847" width="10.375" style="9" customWidth="1"/>
    <col min="14848" max="15084" width="9.125" style="9"/>
    <col min="15085" max="15085" width="40.125" style="9" customWidth="1"/>
    <col min="15086" max="15099" width="10.375" style="9" customWidth="1"/>
    <col min="15100" max="15100" width="11.625" style="9" bestFit="1" customWidth="1"/>
    <col min="15101" max="15101" width="9.875" style="9" bestFit="1" customWidth="1"/>
    <col min="15102" max="15103" width="10.375" style="9" customWidth="1"/>
    <col min="15104" max="15340" width="9.125" style="9"/>
    <col min="15341" max="15341" width="40.125" style="9" customWidth="1"/>
    <col min="15342" max="15355" width="10.375" style="9" customWidth="1"/>
    <col min="15356" max="15356" width="11.625" style="9" bestFit="1" customWidth="1"/>
    <col min="15357" max="15357" width="9.875" style="9" bestFit="1" customWidth="1"/>
    <col min="15358" max="15359" width="10.375" style="9" customWidth="1"/>
    <col min="15360" max="15596" width="9.125" style="9"/>
    <col min="15597" max="15597" width="40.125" style="9" customWidth="1"/>
    <col min="15598" max="15611" width="10.375" style="9" customWidth="1"/>
    <col min="15612" max="15612" width="11.625" style="9" bestFit="1" customWidth="1"/>
    <col min="15613" max="15613" width="9.875" style="9" bestFit="1" customWidth="1"/>
    <col min="15614" max="15615" width="10.375" style="9" customWidth="1"/>
    <col min="15616" max="15852" width="9.125" style="9"/>
    <col min="15853" max="15853" width="40.125" style="9" customWidth="1"/>
    <col min="15854" max="15867" width="10.375" style="9" customWidth="1"/>
    <col min="15868" max="15868" width="11.625" style="9" bestFit="1" customWidth="1"/>
    <col min="15869" max="15869" width="9.875" style="9" bestFit="1" customWidth="1"/>
    <col min="15870" max="15871" width="10.375" style="9" customWidth="1"/>
    <col min="15872" max="16108" width="9.125" style="9"/>
    <col min="16109" max="16109" width="40.125" style="9" customWidth="1"/>
    <col min="16110" max="16123" width="10.375" style="9" customWidth="1"/>
    <col min="16124" max="16124" width="11.625" style="9" bestFit="1" customWidth="1"/>
    <col min="16125" max="16125" width="9.875" style="9" bestFit="1" customWidth="1"/>
    <col min="16126" max="16127" width="10.375" style="9" customWidth="1"/>
    <col min="16128" max="16374" width="9.125" style="9"/>
    <col min="16375" max="16384" width="9.125" style="9" customWidth="1"/>
  </cols>
  <sheetData>
    <row r="1" spans="1:7">
      <c r="A1" s="8" t="s">
        <v>72</v>
      </c>
      <c r="B1" s="8"/>
      <c r="C1" s="8"/>
      <c r="D1" s="8"/>
      <c r="E1" s="8"/>
      <c r="F1" s="8"/>
      <c r="G1" s="8"/>
    </row>
    <row r="2" spans="1:7">
      <c r="A2" s="10"/>
      <c r="B2" s="10"/>
      <c r="C2" s="10"/>
      <c r="D2" s="10"/>
      <c r="E2" s="10"/>
      <c r="F2" s="10"/>
      <c r="G2" s="10" t="s">
        <v>12</v>
      </c>
    </row>
    <row r="3" spans="1:7" ht="27.75">
      <c r="A3" s="11"/>
      <c r="B3" s="55" t="s">
        <v>1</v>
      </c>
      <c r="C3" s="56"/>
      <c r="D3" s="56"/>
      <c r="E3" s="56"/>
      <c r="F3" s="56"/>
      <c r="G3" s="57"/>
    </row>
    <row r="4" spans="1:7" ht="27.75">
      <c r="A4" s="39" t="s">
        <v>13</v>
      </c>
      <c r="B4" s="58" t="s">
        <v>2</v>
      </c>
      <c r="C4" s="59"/>
      <c r="D4" s="60"/>
      <c r="E4" s="58" t="s">
        <v>3</v>
      </c>
      <c r="F4" s="59"/>
      <c r="G4" s="60"/>
    </row>
    <row r="5" spans="1:7">
      <c r="A5" s="12"/>
      <c r="B5" s="28" t="s">
        <v>57</v>
      </c>
      <c r="C5" s="28" t="s">
        <v>58</v>
      </c>
      <c r="D5" s="28" t="s">
        <v>59</v>
      </c>
      <c r="E5" s="28" t="s">
        <v>57</v>
      </c>
      <c r="F5" s="28" t="s">
        <v>58</v>
      </c>
      <c r="G5" s="28" t="s">
        <v>59</v>
      </c>
    </row>
    <row r="6" spans="1:7" s="15" customFormat="1">
      <c r="A6" s="13" t="s">
        <v>14</v>
      </c>
      <c r="B6" s="14">
        <f t="shared" ref="B6:G6" si="0">B7+B12+B20</f>
        <v>4309.08</v>
      </c>
      <c r="C6" s="14">
        <f t="shared" si="0"/>
        <v>2168.5299999999997</v>
      </c>
      <c r="D6" s="14">
        <f t="shared" si="0"/>
        <v>6477.6100000000006</v>
      </c>
      <c r="E6" s="14">
        <f t="shared" si="0"/>
        <v>4873.6399999999994</v>
      </c>
      <c r="F6" s="14">
        <f t="shared" si="0"/>
        <v>2131.77</v>
      </c>
      <c r="G6" s="14">
        <f t="shared" si="0"/>
        <v>7005.4100000000008</v>
      </c>
    </row>
    <row r="7" spans="1:7" s="15" customFormat="1">
      <c r="A7" s="6" t="s">
        <v>15</v>
      </c>
      <c r="B7" s="16">
        <f t="shared" ref="B7:G7" si="1">SUM(B8:B11)</f>
        <v>2279.3199999999997</v>
      </c>
      <c r="C7" s="16">
        <f t="shared" si="1"/>
        <v>975.47</v>
      </c>
      <c r="D7" s="16">
        <f t="shared" si="1"/>
        <v>3254.79</v>
      </c>
      <c r="E7" s="16">
        <f t="shared" si="1"/>
        <v>2530.83</v>
      </c>
      <c r="F7" s="16">
        <f t="shared" si="1"/>
        <v>1635.01</v>
      </c>
      <c r="G7" s="16">
        <f t="shared" si="1"/>
        <v>4165.84</v>
      </c>
    </row>
    <row r="8" spans="1:7">
      <c r="A8" s="17" t="s">
        <v>16</v>
      </c>
      <c r="B8" s="27">
        <v>143.22999999999999</v>
      </c>
      <c r="C8" s="27">
        <v>245.27</v>
      </c>
      <c r="D8" s="27">
        <f>SUM(B8:C8)</f>
        <v>388.5</v>
      </c>
      <c r="E8" s="27">
        <f>157.64-4.92</f>
        <v>152.72</v>
      </c>
      <c r="F8" s="27">
        <v>0</v>
      </c>
      <c r="G8" s="27">
        <f>SUM(E8:F8)</f>
        <v>152.72</v>
      </c>
    </row>
    <row r="9" spans="1:7">
      <c r="A9" s="17" t="s">
        <v>17</v>
      </c>
      <c r="B9" s="27">
        <v>154.72999999999999</v>
      </c>
      <c r="C9" s="27">
        <v>40.15</v>
      </c>
      <c r="D9" s="27">
        <f>SUM(B9:C9)</f>
        <v>194.88</v>
      </c>
      <c r="E9" s="27">
        <v>115.02</v>
      </c>
      <c r="F9" s="27">
        <v>0</v>
      </c>
      <c r="G9" s="27">
        <f>SUM(E9:F9)</f>
        <v>115.02</v>
      </c>
    </row>
    <row r="10" spans="1:7">
      <c r="A10" s="17" t="s">
        <v>18</v>
      </c>
      <c r="B10" s="27">
        <v>347.08</v>
      </c>
      <c r="C10" s="27">
        <v>503.66</v>
      </c>
      <c r="D10" s="27">
        <f>SUM(B10:C10)</f>
        <v>850.74</v>
      </c>
      <c r="E10" s="27">
        <v>277.77999999999997</v>
      </c>
      <c r="F10" s="27">
        <v>1621.71</v>
      </c>
      <c r="G10" s="27">
        <f>SUM(E10:F10)</f>
        <v>1899.49</v>
      </c>
    </row>
    <row r="11" spans="1:7">
      <c r="A11" s="17" t="s">
        <v>19</v>
      </c>
      <c r="B11" s="27">
        <v>1634.28</v>
      </c>
      <c r="C11" s="27">
        <v>186.39</v>
      </c>
      <c r="D11" s="27">
        <f>SUM(B11:C11)</f>
        <v>1820.67</v>
      </c>
      <c r="E11" s="27">
        <v>1985.31</v>
      </c>
      <c r="F11" s="27">
        <v>13.3</v>
      </c>
      <c r="G11" s="27">
        <f>SUM(E11:F11)</f>
        <v>1998.61</v>
      </c>
    </row>
    <row r="12" spans="1:7" s="15" customFormat="1">
      <c r="A12" s="6" t="s">
        <v>20</v>
      </c>
      <c r="B12" s="16">
        <f t="shared" ref="B12:G12" si="2">SUM(B13:B19)</f>
        <v>2029.7600000000002</v>
      </c>
      <c r="C12" s="16">
        <f t="shared" si="2"/>
        <v>769.29</v>
      </c>
      <c r="D12" s="16">
        <f t="shared" si="2"/>
        <v>2799.0499999999997</v>
      </c>
      <c r="E12" s="16">
        <f t="shared" si="2"/>
        <v>2342.81</v>
      </c>
      <c r="F12" s="16">
        <f t="shared" si="2"/>
        <v>38.459999999999994</v>
      </c>
      <c r="G12" s="16">
        <f t="shared" si="2"/>
        <v>2381.27</v>
      </c>
    </row>
    <row r="13" spans="1:7">
      <c r="A13" s="17" t="s">
        <v>21</v>
      </c>
      <c r="B13" s="27">
        <v>104.99</v>
      </c>
      <c r="C13" s="27">
        <v>756.52</v>
      </c>
      <c r="D13" s="27">
        <f t="shared" ref="D13:D19" si="3">SUM(B13:C13)</f>
        <v>861.51</v>
      </c>
      <c r="E13" s="27">
        <f>223.65+42.36</f>
        <v>266.01</v>
      </c>
      <c r="F13" s="27">
        <v>34.479999999999997</v>
      </c>
      <c r="G13" s="27">
        <f t="shared" ref="G13:G19" si="4">SUM(E13:F13)</f>
        <v>300.49</v>
      </c>
    </row>
    <row r="14" spans="1:7">
      <c r="A14" s="17" t="s">
        <v>22</v>
      </c>
      <c r="B14" s="27">
        <v>1413.87</v>
      </c>
      <c r="C14" s="27">
        <v>0</v>
      </c>
      <c r="D14" s="27">
        <f t="shared" si="3"/>
        <v>1413.87</v>
      </c>
      <c r="E14" s="27">
        <v>1279.31</v>
      </c>
      <c r="F14" s="27">
        <v>0</v>
      </c>
      <c r="G14" s="27">
        <f t="shared" si="4"/>
        <v>1279.31</v>
      </c>
    </row>
    <row r="15" spans="1:7">
      <c r="A15" s="17" t="s">
        <v>23</v>
      </c>
      <c r="B15" s="27">
        <v>297.77999999999997</v>
      </c>
      <c r="C15" s="27">
        <v>0</v>
      </c>
      <c r="D15" s="27">
        <f t="shared" si="3"/>
        <v>297.77999999999997</v>
      </c>
      <c r="E15" s="27">
        <v>292.89</v>
      </c>
      <c r="F15" s="27">
        <v>0</v>
      </c>
      <c r="G15" s="27">
        <f t="shared" si="4"/>
        <v>292.89</v>
      </c>
    </row>
    <row r="16" spans="1:7">
      <c r="A16" s="17" t="s">
        <v>24</v>
      </c>
      <c r="B16" s="27">
        <v>3.63</v>
      </c>
      <c r="C16" s="27">
        <v>0</v>
      </c>
      <c r="D16" s="27">
        <f t="shared" si="3"/>
        <v>3.63</v>
      </c>
      <c r="E16" s="27">
        <v>144.09</v>
      </c>
      <c r="F16" s="27">
        <v>0</v>
      </c>
      <c r="G16" s="27">
        <f t="shared" si="4"/>
        <v>144.09</v>
      </c>
    </row>
    <row r="17" spans="1:7">
      <c r="A17" s="17" t="s">
        <v>25</v>
      </c>
      <c r="B17" s="27">
        <v>102.64</v>
      </c>
      <c r="C17" s="27">
        <v>0</v>
      </c>
      <c r="D17" s="27">
        <f t="shared" si="3"/>
        <v>102.64</v>
      </c>
      <c r="E17" s="27">
        <v>119.43</v>
      </c>
      <c r="F17" s="27">
        <v>0</v>
      </c>
      <c r="G17" s="27">
        <f t="shared" si="4"/>
        <v>119.43</v>
      </c>
    </row>
    <row r="18" spans="1:7">
      <c r="A18" s="17" t="s">
        <v>26</v>
      </c>
      <c r="B18" s="27">
        <v>101.65</v>
      </c>
      <c r="C18" s="27">
        <v>10.23</v>
      </c>
      <c r="D18" s="27">
        <f t="shared" si="3"/>
        <v>111.88000000000001</v>
      </c>
      <c r="E18" s="27">
        <v>223.94</v>
      </c>
      <c r="F18" s="27">
        <v>0</v>
      </c>
      <c r="G18" s="27">
        <f t="shared" si="4"/>
        <v>223.94</v>
      </c>
    </row>
    <row r="19" spans="1:7">
      <c r="A19" s="17" t="s">
        <v>27</v>
      </c>
      <c r="B19" s="27">
        <v>5.2</v>
      </c>
      <c r="C19" s="27">
        <v>2.54</v>
      </c>
      <c r="D19" s="27">
        <f t="shared" si="3"/>
        <v>7.74</v>
      </c>
      <c r="E19" s="27">
        <v>17.14</v>
      </c>
      <c r="F19" s="27">
        <v>3.98</v>
      </c>
      <c r="G19" s="27">
        <f t="shared" si="4"/>
        <v>21.12</v>
      </c>
    </row>
    <row r="20" spans="1:7" s="15" customFormat="1">
      <c r="A20" s="6" t="s">
        <v>28</v>
      </c>
      <c r="B20" s="16"/>
      <c r="C20" s="16">
        <f>ROUND(((B7+B12+C7+C12)*0.07),2)</f>
        <v>423.77</v>
      </c>
      <c r="D20" s="16">
        <f>SUM(B20:C20)</f>
        <v>423.77</v>
      </c>
      <c r="E20" s="16"/>
      <c r="F20" s="16">
        <f>ROUND(((E7+E12+F7+F12)*0.07),2)</f>
        <v>458.3</v>
      </c>
      <c r="G20" s="16">
        <f>SUM(E20:F20)</f>
        <v>458.3</v>
      </c>
    </row>
    <row r="21" spans="1:7" s="15" customFormat="1">
      <c r="A21" s="6" t="s">
        <v>29</v>
      </c>
      <c r="B21" s="16">
        <f t="shared" ref="B21:G21" si="5">SUM(B22:B24)</f>
        <v>0</v>
      </c>
      <c r="C21" s="16">
        <f t="shared" si="5"/>
        <v>1495.41</v>
      </c>
      <c r="D21" s="16">
        <f t="shared" si="5"/>
        <v>1495.41</v>
      </c>
      <c r="E21" s="16">
        <f t="shared" si="5"/>
        <v>0</v>
      </c>
      <c r="F21" s="16">
        <f t="shared" si="5"/>
        <v>1323.79</v>
      </c>
      <c r="G21" s="16">
        <f t="shared" si="5"/>
        <v>1323.79</v>
      </c>
    </row>
    <row r="22" spans="1:7">
      <c r="A22" s="17" t="s">
        <v>30</v>
      </c>
      <c r="B22" s="27">
        <v>0</v>
      </c>
      <c r="C22" s="27">
        <v>1219.95</v>
      </c>
      <c r="D22" s="27">
        <f>SUM(B22:C22)</f>
        <v>1219.95</v>
      </c>
      <c r="E22" s="27">
        <v>0</v>
      </c>
      <c r="F22" s="27">
        <v>1103.45</v>
      </c>
      <c r="G22" s="27">
        <f>SUM(E22:F22)</f>
        <v>1103.45</v>
      </c>
    </row>
    <row r="23" spans="1:7">
      <c r="A23" s="17" t="s">
        <v>31</v>
      </c>
      <c r="B23" s="27">
        <v>0</v>
      </c>
      <c r="C23" s="27">
        <v>198.06</v>
      </c>
      <c r="D23" s="27">
        <f>SUM(B23:C23)</f>
        <v>198.06</v>
      </c>
      <c r="E23" s="27">
        <v>0</v>
      </c>
      <c r="F23" s="27">
        <v>143.55000000000001</v>
      </c>
      <c r="G23" s="27">
        <f>SUM(E23:F23)</f>
        <v>143.55000000000001</v>
      </c>
    </row>
    <row r="24" spans="1:7">
      <c r="A24" s="17" t="s">
        <v>32</v>
      </c>
      <c r="B24" s="27">
        <v>0</v>
      </c>
      <c r="C24" s="27">
        <v>77.400000000000006</v>
      </c>
      <c r="D24" s="27">
        <f>SUM(B24:C24)</f>
        <v>77.400000000000006</v>
      </c>
      <c r="E24" s="27">
        <v>0</v>
      </c>
      <c r="F24" s="27">
        <f>79.63-2.84</f>
        <v>76.789999999999992</v>
      </c>
      <c r="G24" s="27">
        <f>SUM(E24:F24)</f>
        <v>76.789999999999992</v>
      </c>
    </row>
    <row r="25" spans="1:7" s="15" customFormat="1">
      <c r="A25" s="6" t="s">
        <v>33</v>
      </c>
      <c r="B25" s="16">
        <f t="shared" ref="B25:G25" si="6">B6+B21</f>
        <v>4309.08</v>
      </c>
      <c r="C25" s="16">
        <f t="shared" si="6"/>
        <v>3663.9399999999996</v>
      </c>
      <c r="D25" s="16">
        <f t="shared" si="6"/>
        <v>7973.02</v>
      </c>
      <c r="E25" s="16">
        <f t="shared" si="6"/>
        <v>4873.6399999999994</v>
      </c>
      <c r="F25" s="16">
        <f t="shared" si="6"/>
        <v>3455.56</v>
      </c>
      <c r="G25" s="16">
        <f t="shared" si="6"/>
        <v>8329.2000000000007</v>
      </c>
    </row>
    <row r="26" spans="1:7" s="15" customFormat="1">
      <c r="A26" s="6" t="s">
        <v>34</v>
      </c>
      <c r="B26" s="44">
        <f>+ROUND(B25/B27,2)</f>
        <v>0.33</v>
      </c>
      <c r="C26" s="44">
        <f>+ROUND(C25/B27,2)</f>
        <v>0.28000000000000003</v>
      </c>
      <c r="D26" s="44">
        <f>+ROUND(D25/B27,2)</f>
        <v>0.62</v>
      </c>
      <c r="E26" s="44">
        <f>+ROUND(E25/E27,2)</f>
        <v>0.51</v>
      </c>
      <c r="F26" s="44">
        <f>+ROUND(F25/E27,2)</f>
        <v>0.36</v>
      </c>
      <c r="G26" s="44">
        <f>+ROUND(G25/E27,2)</f>
        <v>0.87</v>
      </c>
    </row>
    <row r="27" spans="1:7">
      <c r="A27" s="17" t="s">
        <v>35</v>
      </c>
      <c r="B27" s="64">
        <v>12884.91</v>
      </c>
      <c r="C27" s="65"/>
      <c r="D27" s="66"/>
      <c r="E27" s="64">
        <v>9551.7199999999993</v>
      </c>
      <c r="F27" s="65"/>
      <c r="G27" s="66"/>
    </row>
    <row r="28" spans="1:7">
      <c r="A28" s="17" t="s">
        <v>7</v>
      </c>
      <c r="B28" s="67">
        <v>871.09</v>
      </c>
      <c r="C28" s="68"/>
      <c r="D28" s="69"/>
      <c r="E28" s="67">
        <v>871.09</v>
      </c>
      <c r="F28" s="68"/>
      <c r="G28" s="69"/>
    </row>
    <row r="29" spans="1:7">
      <c r="A29" s="17" t="s">
        <v>8</v>
      </c>
      <c r="B29" s="67">
        <f>+ROUND(B27*B28/1000,2)</f>
        <v>11223.92</v>
      </c>
      <c r="C29" s="68"/>
      <c r="D29" s="69"/>
      <c r="E29" s="67">
        <f>+ROUND(E27*E28/1000,2)</f>
        <v>8320.41</v>
      </c>
      <c r="F29" s="68"/>
      <c r="G29" s="69"/>
    </row>
    <row r="30" spans="1:7" s="15" customFormat="1">
      <c r="A30" s="6" t="s">
        <v>9</v>
      </c>
      <c r="B30" s="45">
        <f>+B29-B25</f>
        <v>6914.84</v>
      </c>
      <c r="C30" s="43"/>
      <c r="D30" s="44">
        <f>+B29-D25</f>
        <v>3250.8999999999996</v>
      </c>
      <c r="E30" s="45">
        <f>+E29-E25</f>
        <v>3446.7700000000004</v>
      </c>
      <c r="F30" s="43"/>
      <c r="G30" s="44">
        <f>+E29-G25</f>
        <v>-8.7900000000008731</v>
      </c>
    </row>
    <row r="31" spans="1:7" s="15" customFormat="1">
      <c r="A31" s="7" t="s">
        <v>36</v>
      </c>
      <c r="B31" s="46">
        <f>+ROUND(B30/B27,2)</f>
        <v>0.54</v>
      </c>
      <c r="C31" s="47"/>
      <c r="D31" s="48">
        <f>+ROUND(D30/B27,2)</f>
        <v>0.25</v>
      </c>
      <c r="E31" s="46">
        <f>+ROUND(E30/E27,2)</f>
        <v>0.36</v>
      </c>
      <c r="F31" s="47"/>
      <c r="G31" s="48">
        <f>+ROUND(G30/E27,2)</f>
        <v>0</v>
      </c>
    </row>
  </sheetData>
  <mergeCells count="9">
    <mergeCell ref="B29:D29"/>
    <mergeCell ref="E27:G27"/>
    <mergeCell ref="E28:G28"/>
    <mergeCell ref="E29:G29"/>
    <mergeCell ref="B3:G3"/>
    <mergeCell ref="B4:D4"/>
    <mergeCell ref="E4:G4"/>
    <mergeCell ref="B27:D27"/>
    <mergeCell ref="B28:D28"/>
  </mergeCells>
  <pageMargins left="0.18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A12" sqref="A12"/>
    </sheetView>
  </sheetViews>
  <sheetFormatPr defaultColWidth="9.125" defaultRowHeight="24"/>
  <cols>
    <col min="1" max="1" width="36.625" style="9" customWidth="1"/>
    <col min="2" max="7" width="11.625" style="9" customWidth="1"/>
    <col min="8" max="16384" width="9.125" style="9"/>
  </cols>
  <sheetData>
    <row r="1" spans="1:7">
      <c r="A1" s="8" t="s">
        <v>73</v>
      </c>
    </row>
    <row r="2" spans="1:7">
      <c r="A2" s="10"/>
      <c r="B2" s="10"/>
      <c r="C2" s="10"/>
      <c r="D2" s="10"/>
      <c r="E2" s="10"/>
      <c r="F2" s="10"/>
      <c r="G2" s="10" t="s">
        <v>12</v>
      </c>
    </row>
    <row r="3" spans="1:7" ht="27.75">
      <c r="A3" s="11"/>
      <c r="B3" s="55" t="s">
        <v>1</v>
      </c>
      <c r="C3" s="56"/>
      <c r="D3" s="56"/>
      <c r="E3" s="56"/>
      <c r="F3" s="56"/>
      <c r="G3" s="57"/>
    </row>
    <row r="4" spans="1:7" ht="27.75">
      <c r="A4" s="39" t="s">
        <v>13</v>
      </c>
      <c r="B4" s="58" t="s">
        <v>2</v>
      </c>
      <c r="C4" s="59"/>
      <c r="D4" s="60"/>
      <c r="E4" s="58" t="s">
        <v>3</v>
      </c>
      <c r="F4" s="59"/>
      <c r="G4" s="60"/>
    </row>
    <row r="5" spans="1:7">
      <c r="A5" s="12"/>
      <c r="B5" s="28" t="s">
        <v>57</v>
      </c>
      <c r="C5" s="28" t="s">
        <v>58</v>
      </c>
      <c r="D5" s="28" t="s">
        <v>59</v>
      </c>
      <c r="E5" s="28" t="s">
        <v>57</v>
      </c>
      <c r="F5" s="28" t="s">
        <v>58</v>
      </c>
      <c r="G5" s="28" t="s">
        <v>59</v>
      </c>
    </row>
    <row r="6" spans="1:7" s="15" customFormat="1">
      <c r="A6" s="13" t="s">
        <v>14</v>
      </c>
      <c r="B6" s="29">
        <f>B7+B12+B20</f>
        <v>3036.8900000000003</v>
      </c>
      <c r="C6" s="29">
        <f>C7+C12+C20</f>
        <v>1426.6699999999998</v>
      </c>
      <c r="D6" s="29">
        <f t="shared" ref="D6:D11" si="0">SUM(B6:C6)</f>
        <v>4463.5600000000004</v>
      </c>
      <c r="E6" s="29">
        <f>E7+E12+E20</f>
        <v>3024.0299999999997</v>
      </c>
      <c r="F6" s="29">
        <f>F7+F12+F20</f>
        <v>1814.79</v>
      </c>
      <c r="G6" s="29">
        <f t="shared" ref="G6:G11" si="1">SUM(E6:F6)</f>
        <v>4838.82</v>
      </c>
    </row>
    <row r="7" spans="1:7" s="15" customFormat="1">
      <c r="A7" s="6" t="s">
        <v>15</v>
      </c>
      <c r="B7" s="30">
        <f>SUM(B8:B11)</f>
        <v>1867.8000000000002</v>
      </c>
      <c r="C7" s="30">
        <f>SUM(C8:C11)</f>
        <v>696.31</v>
      </c>
      <c r="D7" s="30">
        <f t="shared" si="0"/>
        <v>2564.11</v>
      </c>
      <c r="E7" s="30">
        <f>SUM(E8:E11)</f>
        <v>1406.91</v>
      </c>
      <c r="F7" s="30">
        <f>SUM(F8:F11)</f>
        <v>707.7</v>
      </c>
      <c r="G7" s="30">
        <f t="shared" si="1"/>
        <v>2114.61</v>
      </c>
    </row>
    <row r="8" spans="1:7">
      <c r="A8" s="17" t="s">
        <v>16</v>
      </c>
      <c r="B8" s="31">
        <v>505.64</v>
      </c>
      <c r="C8" s="31">
        <v>129.86000000000001</v>
      </c>
      <c r="D8" s="31">
        <f t="shared" si="0"/>
        <v>635.5</v>
      </c>
      <c r="E8" s="31">
        <v>209</v>
      </c>
      <c r="F8" s="31">
        <v>411.76</v>
      </c>
      <c r="G8" s="31">
        <f t="shared" si="1"/>
        <v>620.76</v>
      </c>
    </row>
    <row r="9" spans="1:7">
      <c r="A9" s="17" t="s">
        <v>17</v>
      </c>
      <c r="B9" s="31">
        <v>210.23</v>
      </c>
      <c r="C9" s="31">
        <v>27.14</v>
      </c>
      <c r="D9" s="31">
        <f t="shared" si="0"/>
        <v>237.37</v>
      </c>
      <c r="E9" s="31">
        <v>309</v>
      </c>
      <c r="F9" s="31">
        <v>15.08</v>
      </c>
      <c r="G9" s="31">
        <f t="shared" si="1"/>
        <v>324.08</v>
      </c>
    </row>
    <row r="10" spans="1:7">
      <c r="A10" s="17" t="s">
        <v>18</v>
      </c>
      <c r="B10" s="31">
        <v>220.3</v>
      </c>
      <c r="C10" s="31">
        <v>504.62</v>
      </c>
      <c r="D10" s="31">
        <f t="shared" si="0"/>
        <v>724.92000000000007</v>
      </c>
      <c r="E10" s="31">
        <v>153.71</v>
      </c>
      <c r="F10" s="31">
        <v>236.62</v>
      </c>
      <c r="G10" s="31">
        <f t="shared" si="1"/>
        <v>390.33000000000004</v>
      </c>
    </row>
    <row r="11" spans="1:7">
      <c r="A11" s="17" t="s">
        <v>19</v>
      </c>
      <c r="B11" s="31">
        <v>931.63</v>
      </c>
      <c r="C11" s="31">
        <v>34.69</v>
      </c>
      <c r="D11" s="31">
        <f t="shared" si="0"/>
        <v>966.31999999999994</v>
      </c>
      <c r="E11" s="31">
        <v>735.2</v>
      </c>
      <c r="F11" s="31">
        <v>44.24</v>
      </c>
      <c r="G11" s="31">
        <f t="shared" si="1"/>
        <v>779.44</v>
      </c>
    </row>
    <row r="12" spans="1:7" s="15" customFormat="1">
      <c r="A12" s="6" t="s">
        <v>20</v>
      </c>
      <c r="B12" s="32">
        <f>ROUND(SUM(B13:B19),2)</f>
        <v>1169.0899999999999</v>
      </c>
      <c r="C12" s="32">
        <f>ROUND(SUM(C13:C19),2)</f>
        <v>438.35</v>
      </c>
      <c r="D12" s="32">
        <f>ROUND(SUM(B12:C12),2)</f>
        <v>1607.44</v>
      </c>
      <c r="E12" s="32">
        <f>ROUND(SUM(E13:E19),2)</f>
        <v>1617.12</v>
      </c>
      <c r="F12" s="32">
        <f>ROUND(SUM(F13:F19),2)</f>
        <v>790.53</v>
      </c>
      <c r="G12" s="32">
        <f>ROUND(SUM(E12:F12),2)</f>
        <v>2407.65</v>
      </c>
    </row>
    <row r="13" spans="1:7">
      <c r="A13" s="17" t="s">
        <v>21</v>
      </c>
      <c r="B13" s="31">
        <v>280.95</v>
      </c>
      <c r="C13" s="31">
        <v>417.63</v>
      </c>
      <c r="D13" s="31">
        <f t="shared" ref="D13:D19" si="2">SUM(B13:C13)</f>
        <v>698.57999999999993</v>
      </c>
      <c r="E13" s="31">
        <v>308.77999999999997</v>
      </c>
      <c r="F13" s="31">
        <v>783.08</v>
      </c>
      <c r="G13" s="31">
        <f t="shared" ref="G13:G19" si="3">SUM(E13:F13)</f>
        <v>1091.8600000000001</v>
      </c>
    </row>
    <row r="14" spans="1:7">
      <c r="A14" s="17" t="s">
        <v>22</v>
      </c>
      <c r="B14" s="31">
        <v>583.70000000000005</v>
      </c>
      <c r="C14" s="31">
        <v>17.59</v>
      </c>
      <c r="D14" s="31">
        <f t="shared" si="2"/>
        <v>601.29000000000008</v>
      </c>
      <c r="E14" s="31">
        <v>971</v>
      </c>
      <c r="F14" s="31">
        <v>6.65</v>
      </c>
      <c r="G14" s="31">
        <f t="shared" si="3"/>
        <v>977.65</v>
      </c>
    </row>
    <row r="15" spans="1:7">
      <c r="A15" s="17" t="s">
        <v>23</v>
      </c>
      <c r="B15" s="31">
        <v>213.5</v>
      </c>
      <c r="C15" s="31">
        <v>0</v>
      </c>
      <c r="D15" s="31">
        <f t="shared" si="2"/>
        <v>213.5</v>
      </c>
      <c r="E15" s="31">
        <v>167.78</v>
      </c>
      <c r="F15" s="31">
        <v>0</v>
      </c>
      <c r="G15" s="31">
        <f t="shared" si="3"/>
        <v>167.78</v>
      </c>
    </row>
    <row r="16" spans="1:7">
      <c r="A16" s="17" t="s">
        <v>24</v>
      </c>
      <c r="B16" s="31">
        <v>10.62</v>
      </c>
      <c r="C16" s="31">
        <v>1.9</v>
      </c>
      <c r="D16" s="31">
        <f t="shared" si="2"/>
        <v>12.52</v>
      </c>
      <c r="E16" s="31">
        <v>21.07</v>
      </c>
      <c r="F16" s="31">
        <v>0</v>
      </c>
      <c r="G16" s="31">
        <f t="shared" si="3"/>
        <v>21.07</v>
      </c>
    </row>
    <row r="17" spans="1:7">
      <c r="A17" s="17" t="s">
        <v>25</v>
      </c>
      <c r="B17" s="31">
        <v>3.09</v>
      </c>
      <c r="C17" s="31">
        <v>0</v>
      </c>
      <c r="D17" s="31">
        <f t="shared" si="2"/>
        <v>3.09</v>
      </c>
      <c r="E17" s="31">
        <v>4.04</v>
      </c>
      <c r="F17" s="31">
        <v>0</v>
      </c>
      <c r="G17" s="31">
        <f t="shared" si="3"/>
        <v>4.04</v>
      </c>
    </row>
    <row r="18" spans="1:7">
      <c r="A18" s="17" t="s">
        <v>26</v>
      </c>
      <c r="B18" s="31">
        <v>75.28</v>
      </c>
      <c r="C18" s="31">
        <v>0</v>
      </c>
      <c r="D18" s="31">
        <f t="shared" si="2"/>
        <v>75.28</v>
      </c>
      <c r="E18" s="31">
        <v>122.91</v>
      </c>
      <c r="F18" s="31">
        <v>0</v>
      </c>
      <c r="G18" s="31">
        <f t="shared" si="3"/>
        <v>122.91</v>
      </c>
    </row>
    <row r="19" spans="1:7">
      <c r="A19" s="17" t="s">
        <v>27</v>
      </c>
      <c r="B19" s="31">
        <v>1.95</v>
      </c>
      <c r="C19" s="31">
        <v>1.23</v>
      </c>
      <c r="D19" s="31">
        <f t="shared" si="2"/>
        <v>3.1799999999999997</v>
      </c>
      <c r="E19" s="31">
        <v>21.54</v>
      </c>
      <c r="F19" s="31">
        <v>0.8</v>
      </c>
      <c r="G19" s="31">
        <f t="shared" si="3"/>
        <v>22.34</v>
      </c>
    </row>
    <row r="20" spans="1:7" s="15" customFormat="1">
      <c r="A20" s="6" t="s">
        <v>28</v>
      </c>
      <c r="B20" s="33"/>
      <c r="C20" s="33">
        <f>ROUND((B7+B12+C7+C12)*0.07,2)</f>
        <v>292.01</v>
      </c>
      <c r="D20" s="33">
        <f>+B20+C20</f>
        <v>292.01</v>
      </c>
      <c r="E20" s="33"/>
      <c r="F20" s="33">
        <f>ROUND((E7+E12+F7+F12)*0.07,2)</f>
        <v>316.56</v>
      </c>
      <c r="G20" s="33">
        <f>+E20+F20</f>
        <v>316.56</v>
      </c>
    </row>
    <row r="21" spans="1:7" s="15" customFormat="1">
      <c r="A21" s="6" t="s">
        <v>29</v>
      </c>
      <c r="B21" s="32">
        <f>ROUND(SUM(B22:B24),2)</f>
        <v>0</v>
      </c>
      <c r="C21" s="32">
        <f>ROUND(SUM(C22:C24),2)</f>
        <v>1302.3399999999999</v>
      </c>
      <c r="D21" s="32">
        <f>ROUND(SUM(B21:C21),2)</f>
        <v>1302.3399999999999</v>
      </c>
      <c r="E21" s="32">
        <f>ROUND(SUM(E22:E24),2)</f>
        <v>0</v>
      </c>
      <c r="F21" s="32">
        <f>ROUND(SUM(F22:F24),2)</f>
        <v>1347.79</v>
      </c>
      <c r="G21" s="32">
        <f>ROUND(SUM(E21:F21),2)</f>
        <v>1347.79</v>
      </c>
    </row>
    <row r="22" spans="1:7">
      <c r="A22" s="17" t="s">
        <v>30</v>
      </c>
      <c r="B22" s="31">
        <v>0</v>
      </c>
      <c r="C22" s="31">
        <v>1233.71</v>
      </c>
      <c r="D22" s="31">
        <f t="shared" ref="D22:D24" si="4">SUM(B22:C22)</f>
        <v>1233.71</v>
      </c>
      <c r="E22" s="31">
        <v>0</v>
      </c>
      <c r="F22" s="31">
        <v>1241.9000000000001</v>
      </c>
      <c r="G22" s="31">
        <f t="shared" ref="G22:G24" si="5">SUM(E22:F22)</f>
        <v>1241.9000000000001</v>
      </c>
    </row>
    <row r="23" spans="1:7">
      <c r="A23" s="17" t="s">
        <v>31</v>
      </c>
      <c r="B23" s="31">
        <v>0</v>
      </c>
      <c r="C23" s="31">
        <v>51.19</v>
      </c>
      <c r="D23" s="31">
        <f t="shared" si="4"/>
        <v>51.19</v>
      </c>
      <c r="E23" s="31">
        <v>0</v>
      </c>
      <c r="F23" s="31">
        <v>90.34</v>
      </c>
      <c r="G23" s="31">
        <f t="shared" si="5"/>
        <v>90.34</v>
      </c>
    </row>
    <row r="24" spans="1:7">
      <c r="A24" s="17" t="s">
        <v>32</v>
      </c>
      <c r="B24" s="31">
        <v>0</v>
      </c>
      <c r="C24" s="31">
        <v>17.440000000000001</v>
      </c>
      <c r="D24" s="31">
        <f t="shared" si="4"/>
        <v>17.440000000000001</v>
      </c>
      <c r="E24" s="31">
        <v>0</v>
      </c>
      <c r="F24" s="31">
        <v>15.55</v>
      </c>
      <c r="G24" s="31">
        <f t="shared" si="5"/>
        <v>15.55</v>
      </c>
    </row>
    <row r="25" spans="1:7" s="15" customFormat="1">
      <c r="A25" s="6" t="s">
        <v>33</v>
      </c>
      <c r="B25" s="32">
        <f>ROUND((B6+B21),2)</f>
        <v>3036.89</v>
      </c>
      <c r="C25" s="32">
        <f>ROUND((C6+C21),2)</f>
        <v>2729.01</v>
      </c>
      <c r="D25" s="32">
        <f>ROUND(SUM(B25:C25),2)</f>
        <v>5765.9</v>
      </c>
      <c r="E25" s="32">
        <f>ROUND((E6+E21),2)</f>
        <v>3024.03</v>
      </c>
      <c r="F25" s="32">
        <f>ROUND((F6+F21),2)</f>
        <v>3162.58</v>
      </c>
      <c r="G25" s="32">
        <f>ROUND(SUM(E25:F25),2)</f>
        <v>6186.61</v>
      </c>
    </row>
    <row r="26" spans="1:7" s="15" customFormat="1">
      <c r="A26" s="6" t="s">
        <v>34</v>
      </c>
      <c r="B26" s="32">
        <f>ROUND((B25/B27),2)</f>
        <v>0.78</v>
      </c>
      <c r="C26" s="36">
        <f>C25/B27</f>
        <v>0.70140614839736104</v>
      </c>
      <c r="D26" s="32">
        <f>ROUND((D25/B27),2)</f>
        <v>1.48</v>
      </c>
      <c r="E26" s="32">
        <f>ROUND((E25/E27),2)</f>
        <v>1.04</v>
      </c>
      <c r="F26" s="36">
        <f>F25/E27</f>
        <v>1.0906614155306256</v>
      </c>
      <c r="G26" s="32">
        <f>ROUND((G25/E27),2)</f>
        <v>2.13</v>
      </c>
    </row>
    <row r="27" spans="1:7">
      <c r="A27" s="17" t="s">
        <v>35</v>
      </c>
      <c r="B27" s="61">
        <v>3890.77</v>
      </c>
      <c r="C27" s="76"/>
      <c r="D27" s="77"/>
      <c r="E27" s="70">
        <v>2899.69</v>
      </c>
      <c r="F27" s="71"/>
      <c r="G27" s="72"/>
    </row>
    <row r="28" spans="1:7">
      <c r="A28" s="17" t="s">
        <v>7</v>
      </c>
      <c r="B28" s="62">
        <v>1.76</v>
      </c>
      <c r="C28" s="76"/>
      <c r="D28" s="77"/>
      <c r="E28" s="73">
        <v>1.76</v>
      </c>
      <c r="F28" s="74"/>
      <c r="G28" s="75"/>
    </row>
    <row r="29" spans="1:7">
      <c r="A29" s="17" t="s">
        <v>8</v>
      </c>
      <c r="B29" s="73">
        <f>ROUND(B27*B28,2)</f>
        <v>6847.76</v>
      </c>
      <c r="C29" s="74"/>
      <c r="D29" s="75"/>
      <c r="E29" s="73">
        <f>ROUND(E27*E28,2)</f>
        <v>5103.45</v>
      </c>
      <c r="F29" s="74"/>
      <c r="G29" s="75"/>
    </row>
    <row r="30" spans="1:7" s="15" customFormat="1">
      <c r="A30" s="6" t="s">
        <v>9</v>
      </c>
      <c r="B30" s="34">
        <f>B29-B25</f>
        <v>3810.8700000000003</v>
      </c>
      <c r="C30" s="35"/>
      <c r="D30" s="34">
        <f>B29-D25</f>
        <v>1081.8600000000006</v>
      </c>
      <c r="E30" s="34">
        <f>E29-E25</f>
        <v>2079.4199999999996</v>
      </c>
      <c r="F30" s="35"/>
      <c r="G30" s="34">
        <f>E29-G25</f>
        <v>-1083.1599999999999</v>
      </c>
    </row>
    <row r="31" spans="1:7" s="15" customFormat="1">
      <c r="A31" s="7" t="s">
        <v>36</v>
      </c>
      <c r="B31" s="37">
        <f>B28-B26</f>
        <v>0.98</v>
      </c>
      <c r="C31" s="38"/>
      <c r="D31" s="37">
        <f>B28-D26</f>
        <v>0.28000000000000003</v>
      </c>
      <c r="E31" s="37">
        <f>E28-E26</f>
        <v>0.72</v>
      </c>
      <c r="F31" s="38"/>
      <c r="G31" s="37">
        <f>E28-G26</f>
        <v>-0.36999999999999988</v>
      </c>
    </row>
  </sheetData>
  <mergeCells count="9">
    <mergeCell ref="B3:G3"/>
    <mergeCell ref="B27:D27"/>
    <mergeCell ref="B28:D28"/>
    <mergeCell ref="B29:D29"/>
    <mergeCell ref="E4:G4"/>
    <mergeCell ref="E27:G27"/>
    <mergeCell ref="E28:G28"/>
    <mergeCell ref="E29:G29"/>
    <mergeCell ref="B4:D4"/>
  </mergeCells>
  <pageMargins left="0.18" right="0.1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>
      <selection activeCell="A8" sqref="A8"/>
    </sheetView>
  </sheetViews>
  <sheetFormatPr defaultRowHeight="24"/>
  <cols>
    <col min="1" max="1" width="51.25" style="19" customWidth="1"/>
    <col min="2" max="2" width="17.375" style="20" customWidth="1"/>
    <col min="3" max="256" width="9.125" style="19"/>
    <col min="257" max="257" width="51.25" style="19" customWidth="1"/>
    <col min="258" max="258" width="17.375" style="19" customWidth="1"/>
    <col min="259" max="512" width="9.125" style="19"/>
    <col min="513" max="513" width="51.25" style="19" customWidth="1"/>
    <col min="514" max="514" width="17.375" style="19" customWidth="1"/>
    <col min="515" max="768" width="9.125" style="19"/>
    <col min="769" max="769" width="51.25" style="19" customWidth="1"/>
    <col min="770" max="770" width="17.375" style="19" customWidth="1"/>
    <col min="771" max="1024" width="9.125" style="19"/>
    <col min="1025" max="1025" width="51.25" style="19" customWidth="1"/>
    <col min="1026" max="1026" width="17.375" style="19" customWidth="1"/>
    <col min="1027" max="1280" width="9.125" style="19"/>
    <col min="1281" max="1281" width="51.25" style="19" customWidth="1"/>
    <col min="1282" max="1282" width="17.375" style="19" customWidth="1"/>
    <col min="1283" max="1536" width="9.125" style="19"/>
    <col min="1537" max="1537" width="51.25" style="19" customWidth="1"/>
    <col min="1538" max="1538" width="17.375" style="19" customWidth="1"/>
    <col min="1539" max="1792" width="9.125" style="19"/>
    <col min="1793" max="1793" width="51.25" style="19" customWidth="1"/>
    <col min="1794" max="1794" width="17.375" style="19" customWidth="1"/>
    <col min="1795" max="2048" width="9.125" style="19"/>
    <col min="2049" max="2049" width="51.25" style="19" customWidth="1"/>
    <col min="2050" max="2050" width="17.375" style="19" customWidth="1"/>
    <col min="2051" max="2304" width="9.125" style="19"/>
    <col min="2305" max="2305" width="51.25" style="19" customWidth="1"/>
    <col min="2306" max="2306" width="17.375" style="19" customWidth="1"/>
    <col min="2307" max="2560" width="9.125" style="19"/>
    <col min="2561" max="2561" width="51.25" style="19" customWidth="1"/>
    <col min="2562" max="2562" width="17.375" style="19" customWidth="1"/>
    <col min="2563" max="2816" width="9.125" style="19"/>
    <col min="2817" max="2817" width="51.25" style="19" customWidth="1"/>
    <col min="2818" max="2818" width="17.375" style="19" customWidth="1"/>
    <col min="2819" max="3072" width="9.125" style="19"/>
    <col min="3073" max="3073" width="51.25" style="19" customWidth="1"/>
    <col min="3074" max="3074" width="17.375" style="19" customWidth="1"/>
    <col min="3075" max="3328" width="9.125" style="19"/>
    <col min="3329" max="3329" width="51.25" style="19" customWidth="1"/>
    <col min="3330" max="3330" width="17.375" style="19" customWidth="1"/>
    <col min="3331" max="3584" width="9.125" style="19"/>
    <col min="3585" max="3585" width="51.25" style="19" customWidth="1"/>
    <col min="3586" max="3586" width="17.375" style="19" customWidth="1"/>
    <col min="3587" max="3840" width="9.125" style="19"/>
    <col min="3841" max="3841" width="51.25" style="19" customWidth="1"/>
    <col min="3842" max="3842" width="17.375" style="19" customWidth="1"/>
    <col min="3843" max="4096" width="9.125" style="19"/>
    <col min="4097" max="4097" width="51.25" style="19" customWidth="1"/>
    <col min="4098" max="4098" width="17.375" style="19" customWidth="1"/>
    <col min="4099" max="4352" width="9.125" style="19"/>
    <col min="4353" max="4353" width="51.25" style="19" customWidth="1"/>
    <col min="4354" max="4354" width="17.375" style="19" customWidth="1"/>
    <col min="4355" max="4608" width="9.125" style="19"/>
    <col min="4609" max="4609" width="51.25" style="19" customWidth="1"/>
    <col min="4610" max="4610" width="17.375" style="19" customWidth="1"/>
    <col min="4611" max="4864" width="9.125" style="19"/>
    <col min="4865" max="4865" width="51.25" style="19" customWidth="1"/>
    <col min="4866" max="4866" width="17.375" style="19" customWidth="1"/>
    <col min="4867" max="5120" width="9.125" style="19"/>
    <col min="5121" max="5121" width="51.25" style="19" customWidth="1"/>
    <col min="5122" max="5122" width="17.375" style="19" customWidth="1"/>
    <col min="5123" max="5376" width="9.125" style="19"/>
    <col min="5377" max="5377" width="51.25" style="19" customWidth="1"/>
    <col min="5378" max="5378" width="17.375" style="19" customWidth="1"/>
    <col min="5379" max="5632" width="9.125" style="19"/>
    <col min="5633" max="5633" width="51.25" style="19" customWidth="1"/>
    <col min="5634" max="5634" width="17.375" style="19" customWidth="1"/>
    <col min="5635" max="5888" width="9.125" style="19"/>
    <col min="5889" max="5889" width="51.25" style="19" customWidth="1"/>
    <col min="5890" max="5890" width="17.375" style="19" customWidth="1"/>
    <col min="5891" max="6144" width="9.125" style="19"/>
    <col min="6145" max="6145" width="51.25" style="19" customWidth="1"/>
    <col min="6146" max="6146" width="17.375" style="19" customWidth="1"/>
    <col min="6147" max="6400" width="9.125" style="19"/>
    <col min="6401" max="6401" width="51.25" style="19" customWidth="1"/>
    <col min="6402" max="6402" width="17.375" style="19" customWidth="1"/>
    <col min="6403" max="6656" width="9.125" style="19"/>
    <col min="6657" max="6657" width="51.25" style="19" customWidth="1"/>
    <col min="6658" max="6658" width="17.375" style="19" customWidth="1"/>
    <col min="6659" max="6912" width="9.125" style="19"/>
    <col min="6913" max="6913" width="51.25" style="19" customWidth="1"/>
    <col min="6914" max="6914" width="17.375" style="19" customWidth="1"/>
    <col min="6915" max="7168" width="9.125" style="19"/>
    <col min="7169" max="7169" width="51.25" style="19" customWidth="1"/>
    <col min="7170" max="7170" width="17.375" style="19" customWidth="1"/>
    <col min="7171" max="7424" width="9.125" style="19"/>
    <col min="7425" max="7425" width="51.25" style="19" customWidth="1"/>
    <col min="7426" max="7426" width="17.375" style="19" customWidth="1"/>
    <col min="7427" max="7680" width="9.125" style="19"/>
    <col min="7681" max="7681" width="51.25" style="19" customWidth="1"/>
    <col min="7682" max="7682" width="17.375" style="19" customWidth="1"/>
    <col min="7683" max="7936" width="9.125" style="19"/>
    <col min="7937" max="7937" width="51.25" style="19" customWidth="1"/>
    <col min="7938" max="7938" width="17.375" style="19" customWidth="1"/>
    <col min="7939" max="8192" width="9.125" style="19"/>
    <col min="8193" max="8193" width="51.25" style="19" customWidth="1"/>
    <col min="8194" max="8194" width="17.375" style="19" customWidth="1"/>
    <col min="8195" max="8448" width="9.125" style="19"/>
    <col min="8449" max="8449" width="51.25" style="19" customWidth="1"/>
    <col min="8450" max="8450" width="17.375" style="19" customWidth="1"/>
    <col min="8451" max="8704" width="9.125" style="19"/>
    <col min="8705" max="8705" width="51.25" style="19" customWidth="1"/>
    <col min="8706" max="8706" width="17.375" style="19" customWidth="1"/>
    <col min="8707" max="8960" width="9.125" style="19"/>
    <col min="8961" max="8961" width="51.25" style="19" customWidth="1"/>
    <col min="8962" max="8962" width="17.375" style="19" customWidth="1"/>
    <col min="8963" max="9216" width="9.125" style="19"/>
    <col min="9217" max="9217" width="51.25" style="19" customWidth="1"/>
    <col min="9218" max="9218" width="17.375" style="19" customWidth="1"/>
    <col min="9219" max="9472" width="9.125" style="19"/>
    <col min="9473" max="9473" width="51.25" style="19" customWidth="1"/>
    <col min="9474" max="9474" width="17.375" style="19" customWidth="1"/>
    <col min="9475" max="9728" width="9.125" style="19"/>
    <col min="9729" max="9729" width="51.25" style="19" customWidth="1"/>
    <col min="9730" max="9730" width="17.375" style="19" customWidth="1"/>
    <col min="9731" max="9984" width="9.125" style="19"/>
    <col min="9985" max="9985" width="51.25" style="19" customWidth="1"/>
    <col min="9986" max="9986" width="17.375" style="19" customWidth="1"/>
    <col min="9987" max="10240" width="9.125" style="19"/>
    <col min="10241" max="10241" width="51.25" style="19" customWidth="1"/>
    <col min="10242" max="10242" width="17.375" style="19" customWidth="1"/>
    <col min="10243" max="10496" width="9.125" style="19"/>
    <col min="10497" max="10497" width="51.25" style="19" customWidth="1"/>
    <col min="10498" max="10498" width="17.375" style="19" customWidth="1"/>
    <col min="10499" max="10752" width="9.125" style="19"/>
    <col min="10753" max="10753" width="51.25" style="19" customWidth="1"/>
    <col min="10754" max="10754" width="17.375" style="19" customWidth="1"/>
    <col min="10755" max="11008" width="9.125" style="19"/>
    <col min="11009" max="11009" width="51.25" style="19" customWidth="1"/>
    <col min="11010" max="11010" width="17.375" style="19" customWidth="1"/>
    <col min="11011" max="11264" width="9.125" style="19"/>
    <col min="11265" max="11265" width="51.25" style="19" customWidth="1"/>
    <col min="11266" max="11266" width="17.375" style="19" customWidth="1"/>
    <col min="11267" max="11520" width="9.125" style="19"/>
    <col min="11521" max="11521" width="51.25" style="19" customWidth="1"/>
    <col min="11522" max="11522" width="17.375" style="19" customWidth="1"/>
    <col min="11523" max="11776" width="9.125" style="19"/>
    <col min="11777" max="11777" width="51.25" style="19" customWidth="1"/>
    <col min="11778" max="11778" width="17.375" style="19" customWidth="1"/>
    <col min="11779" max="12032" width="9.125" style="19"/>
    <col min="12033" max="12033" width="51.25" style="19" customWidth="1"/>
    <col min="12034" max="12034" width="17.375" style="19" customWidth="1"/>
    <col min="12035" max="12288" width="9.125" style="19"/>
    <col min="12289" max="12289" width="51.25" style="19" customWidth="1"/>
    <col min="12290" max="12290" width="17.375" style="19" customWidth="1"/>
    <col min="12291" max="12544" width="9.125" style="19"/>
    <col min="12545" max="12545" width="51.25" style="19" customWidth="1"/>
    <col min="12546" max="12546" width="17.375" style="19" customWidth="1"/>
    <col min="12547" max="12800" width="9.125" style="19"/>
    <col min="12801" max="12801" width="51.25" style="19" customWidth="1"/>
    <col min="12802" max="12802" width="17.375" style="19" customWidth="1"/>
    <col min="12803" max="13056" width="9.125" style="19"/>
    <col min="13057" max="13057" width="51.25" style="19" customWidth="1"/>
    <col min="13058" max="13058" width="17.375" style="19" customWidth="1"/>
    <col min="13059" max="13312" width="9.125" style="19"/>
    <col min="13313" max="13313" width="51.25" style="19" customWidth="1"/>
    <col min="13314" max="13314" width="17.375" style="19" customWidth="1"/>
    <col min="13315" max="13568" width="9.125" style="19"/>
    <col min="13569" max="13569" width="51.25" style="19" customWidth="1"/>
    <col min="13570" max="13570" width="17.375" style="19" customWidth="1"/>
    <col min="13571" max="13824" width="9.125" style="19"/>
    <col min="13825" max="13825" width="51.25" style="19" customWidth="1"/>
    <col min="13826" max="13826" width="17.375" style="19" customWidth="1"/>
    <col min="13827" max="14080" width="9.125" style="19"/>
    <col min="14081" max="14081" width="51.25" style="19" customWidth="1"/>
    <col min="14082" max="14082" width="17.375" style="19" customWidth="1"/>
    <col min="14083" max="14336" width="9.125" style="19"/>
    <col min="14337" max="14337" width="51.25" style="19" customWidth="1"/>
    <col min="14338" max="14338" width="17.375" style="19" customWidth="1"/>
    <col min="14339" max="14592" width="9.125" style="19"/>
    <col min="14593" max="14593" width="51.25" style="19" customWidth="1"/>
    <col min="14594" max="14594" width="17.375" style="19" customWidth="1"/>
    <col min="14595" max="14848" width="9.125" style="19"/>
    <col min="14849" max="14849" width="51.25" style="19" customWidth="1"/>
    <col min="14850" max="14850" width="17.375" style="19" customWidth="1"/>
    <col min="14851" max="15104" width="9.125" style="19"/>
    <col min="15105" max="15105" width="51.25" style="19" customWidth="1"/>
    <col min="15106" max="15106" width="17.375" style="19" customWidth="1"/>
    <col min="15107" max="15360" width="9.125" style="19"/>
    <col min="15361" max="15361" width="51.25" style="19" customWidth="1"/>
    <col min="15362" max="15362" width="17.375" style="19" customWidth="1"/>
    <col min="15363" max="15616" width="9.125" style="19"/>
    <col min="15617" max="15617" width="51.25" style="19" customWidth="1"/>
    <col min="15618" max="15618" width="17.375" style="19" customWidth="1"/>
    <col min="15619" max="15872" width="9.125" style="19"/>
    <col min="15873" max="15873" width="51.25" style="19" customWidth="1"/>
    <col min="15874" max="15874" width="17.375" style="19" customWidth="1"/>
    <col min="15875" max="16128" width="9.125" style="19"/>
    <col min="16129" max="16129" width="51.25" style="19" customWidth="1"/>
    <col min="16130" max="16130" width="17.375" style="19" customWidth="1"/>
    <col min="16131" max="16384" width="9.125" style="19"/>
  </cols>
  <sheetData>
    <row r="1" spans="1:2">
      <c r="A1" s="63" t="s">
        <v>74</v>
      </c>
      <c r="B1" s="63"/>
    </row>
    <row r="2" spans="1:2">
      <c r="A2" s="20"/>
      <c r="B2" s="21" t="s">
        <v>12</v>
      </c>
    </row>
    <row r="3" spans="1:2">
      <c r="A3" s="22" t="s">
        <v>0</v>
      </c>
      <c r="B3" s="23" t="s">
        <v>37</v>
      </c>
    </row>
    <row r="4" spans="1:2" s="20" customFormat="1">
      <c r="A4" s="24" t="s">
        <v>38</v>
      </c>
      <c r="B4" s="24">
        <v>18843.23</v>
      </c>
    </row>
    <row r="5" spans="1:2" s="20" customFormat="1">
      <c r="A5" s="25" t="s">
        <v>39</v>
      </c>
      <c r="B5" s="25">
        <v>14686.14</v>
      </c>
    </row>
    <row r="6" spans="1:2">
      <c r="A6" s="26" t="s">
        <v>40</v>
      </c>
      <c r="B6" s="26">
        <v>605.44000000000005</v>
      </c>
    </row>
    <row r="7" spans="1:2">
      <c r="A7" s="26" t="s">
        <v>41</v>
      </c>
      <c r="B7" s="26">
        <v>284.71999999999997</v>
      </c>
    </row>
    <row r="8" spans="1:2">
      <c r="A8" s="26" t="s">
        <v>42</v>
      </c>
      <c r="B8" s="26">
        <v>1315.38</v>
      </c>
    </row>
    <row r="9" spans="1:2">
      <c r="A9" s="26" t="s">
        <v>43</v>
      </c>
      <c r="B9" s="26">
        <v>12480.6</v>
      </c>
    </row>
    <row r="10" spans="1:2" s="20" customFormat="1">
      <c r="A10" s="25" t="s">
        <v>44</v>
      </c>
      <c r="B10" s="25">
        <v>3345.66</v>
      </c>
    </row>
    <row r="11" spans="1:2">
      <c r="A11" s="26" t="s">
        <v>45</v>
      </c>
      <c r="B11" s="26">
        <v>613.21</v>
      </c>
    </row>
    <row r="12" spans="1:2">
      <c r="A12" s="26" t="s">
        <v>46</v>
      </c>
      <c r="B12" s="26">
        <v>1607.9199999999998</v>
      </c>
    </row>
    <row r="13" spans="1:2">
      <c r="A13" s="26" t="s">
        <v>47</v>
      </c>
      <c r="B13" s="26">
        <v>435</v>
      </c>
    </row>
    <row r="14" spans="1:2">
      <c r="A14" s="26" t="s">
        <v>48</v>
      </c>
      <c r="B14" s="26">
        <v>177.01</v>
      </c>
    </row>
    <row r="15" spans="1:2">
      <c r="A15" s="26" t="s">
        <v>49</v>
      </c>
      <c r="B15" s="26">
        <v>243.93</v>
      </c>
    </row>
    <row r="16" spans="1:2">
      <c r="A16" s="26" t="s">
        <v>50</v>
      </c>
      <c r="B16" s="26">
        <v>237.98999999999998</v>
      </c>
    </row>
    <row r="17" spans="1:2">
      <c r="A17" s="26" t="s">
        <v>51</v>
      </c>
      <c r="B17" s="26">
        <v>30.6</v>
      </c>
    </row>
    <row r="18" spans="1:2" s="20" customFormat="1">
      <c r="A18" s="25" t="s">
        <v>52</v>
      </c>
      <c r="B18" s="25">
        <v>811.43000000000006</v>
      </c>
    </row>
    <row r="19" spans="1:2" s="20" customFormat="1">
      <c r="A19" s="25" t="s">
        <v>4</v>
      </c>
      <c r="B19" s="25">
        <v>2771.1299999999997</v>
      </c>
    </row>
    <row r="20" spans="1:2">
      <c r="A20" s="26" t="s">
        <v>53</v>
      </c>
      <c r="B20" s="26">
        <v>1783.58</v>
      </c>
    </row>
    <row r="21" spans="1:2">
      <c r="A21" s="26" t="s">
        <v>54</v>
      </c>
      <c r="B21" s="26">
        <v>857.08</v>
      </c>
    </row>
    <row r="22" spans="1:2">
      <c r="A22" s="26" t="s">
        <v>55</v>
      </c>
      <c r="B22" s="26">
        <v>130.47</v>
      </c>
    </row>
    <row r="23" spans="1:2" s="20" customFormat="1">
      <c r="A23" s="25" t="s">
        <v>5</v>
      </c>
      <c r="B23" s="25">
        <v>21614.36</v>
      </c>
    </row>
    <row r="24" spans="1:2">
      <c r="A24" s="25" t="s">
        <v>56</v>
      </c>
      <c r="B24" s="25">
        <f>+ROUND(B23/B25,2)</f>
        <v>19.5</v>
      </c>
    </row>
    <row r="25" spans="1:2">
      <c r="A25" s="25" t="s">
        <v>6</v>
      </c>
      <c r="B25" s="25">
        <v>1108.33</v>
      </c>
    </row>
    <row r="26" spans="1:2">
      <c r="A26" s="6" t="s">
        <v>7</v>
      </c>
      <c r="B26" s="16">
        <v>30.42</v>
      </c>
    </row>
    <row r="27" spans="1:2">
      <c r="A27" s="6" t="s">
        <v>8</v>
      </c>
      <c r="B27" s="16">
        <f>+ROUND(B25*B26,2)</f>
        <v>33715.4</v>
      </c>
    </row>
    <row r="28" spans="1:2">
      <c r="A28" s="6" t="s">
        <v>9</v>
      </c>
      <c r="B28" s="16">
        <f>+B27-B23</f>
        <v>12101.04</v>
      </c>
    </row>
    <row r="29" spans="1:2">
      <c r="A29" s="7" t="s">
        <v>36</v>
      </c>
      <c r="B29" s="18">
        <f>B28/B25</f>
        <v>10.918264415832832</v>
      </c>
    </row>
  </sheetData>
  <mergeCells count="1">
    <mergeCell ref="A1:B1"/>
  </mergeCells>
  <pageMargins left="0.9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ข้าวเหนียวนาปี</vt:lpstr>
      <vt:lpstr>อ้อยโรงงาน</vt:lpstr>
      <vt:lpstr>มันสำปะหลัง</vt:lpstr>
      <vt:lpstr>พริกขี้หนู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2017-09-27T06:41:57Z</cp:lastPrinted>
  <dcterms:created xsi:type="dcterms:W3CDTF">2017-06-28T09:13:35Z</dcterms:created>
  <dcterms:modified xsi:type="dcterms:W3CDTF">2017-09-27T06:42:01Z</dcterms:modified>
</cp:coreProperties>
</file>