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20" windowWidth="19815" windowHeight="7665"/>
  </bookViews>
  <sheets>
    <sheet name="ข้าวหอมมะลิ" sheetId="1" r:id="rId1"/>
    <sheet name="ยางพารา" sheetId="2" r:id="rId2"/>
    <sheet name="มันสำปะหลัง" sheetId="4" r:id="rId3"/>
    <sheet name="อ้อยโรงงาน" sheetId="3" r:id="rId4"/>
  </sheets>
  <calcPr calcId="144525"/>
</workbook>
</file>

<file path=xl/calcChain.xml><?xml version="1.0" encoding="utf-8"?>
<calcChain xmlns="http://schemas.openxmlformats.org/spreadsheetml/2006/main">
  <c r="B29" i="4" l="1"/>
  <c r="E27" i="3" l="1"/>
  <c r="B27" i="3"/>
  <c r="E29" i="4"/>
  <c r="G24" i="4"/>
  <c r="D24" i="4"/>
  <c r="G23" i="4"/>
  <c r="D23" i="4"/>
  <c r="G22" i="4"/>
  <c r="D22" i="4"/>
  <c r="D21" i="4" s="1"/>
  <c r="F21" i="4"/>
  <c r="E21" i="4"/>
  <c r="C21" i="4"/>
  <c r="B21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F12" i="4"/>
  <c r="E12" i="4"/>
  <c r="C12" i="4"/>
  <c r="B12" i="4"/>
  <c r="G11" i="4"/>
  <c r="D11" i="4"/>
  <c r="G10" i="4"/>
  <c r="D10" i="4"/>
  <c r="G9" i="4"/>
  <c r="D9" i="4"/>
  <c r="D7" i="4" s="1"/>
  <c r="G8" i="4"/>
  <c r="D8" i="4"/>
  <c r="F7" i="4"/>
  <c r="E7" i="4"/>
  <c r="C7" i="4"/>
  <c r="B7" i="4"/>
  <c r="G21" i="4" l="1"/>
  <c r="C20" i="4"/>
  <c r="C6" i="4" s="1"/>
  <c r="C25" i="4" s="1"/>
  <c r="C26" i="4" s="1"/>
  <c r="G12" i="4"/>
  <c r="D12" i="4"/>
  <c r="D20" i="4" s="1"/>
  <c r="D6" i="4" s="1"/>
  <c r="D25" i="4" s="1"/>
  <c r="E6" i="4"/>
  <c r="E25" i="4" s="1"/>
  <c r="E26" i="4" s="1"/>
  <c r="F20" i="4"/>
  <c r="F6" i="4" s="1"/>
  <c r="F25" i="4" s="1"/>
  <c r="F26" i="4" s="1"/>
  <c r="G7" i="4"/>
  <c r="G20" i="4" s="1"/>
  <c r="G6" i="4" s="1"/>
  <c r="G25" i="4" s="1"/>
  <c r="B6" i="4"/>
  <c r="B25" i="4" s="1"/>
  <c r="G26" i="4" l="1"/>
  <c r="G30" i="4"/>
  <c r="G31" i="4" s="1"/>
  <c r="B31" i="4"/>
  <c r="B26" i="4"/>
  <c r="B30" i="4"/>
  <c r="E30" i="4"/>
  <c r="E31" i="4" s="1"/>
  <c r="D26" i="4"/>
  <c r="D30" i="4"/>
  <c r="D31" i="4" s="1"/>
  <c r="B29" i="3" l="1"/>
  <c r="G24" i="3"/>
  <c r="D24" i="3"/>
  <c r="G23" i="3"/>
  <c r="D23" i="3"/>
  <c r="G22" i="3"/>
  <c r="D22" i="3"/>
  <c r="F21" i="3"/>
  <c r="E21" i="3"/>
  <c r="C21" i="3"/>
  <c r="B21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F12" i="3"/>
  <c r="E12" i="3"/>
  <c r="C12" i="3"/>
  <c r="B12" i="3"/>
  <c r="G11" i="3"/>
  <c r="D11" i="3"/>
  <c r="G10" i="3"/>
  <c r="D10" i="3"/>
  <c r="G9" i="3"/>
  <c r="D9" i="3"/>
  <c r="G8" i="3"/>
  <c r="D8" i="3"/>
  <c r="F7" i="3"/>
  <c r="E7" i="3"/>
  <c r="C7" i="3"/>
  <c r="B7" i="3"/>
  <c r="G21" i="3" l="1"/>
  <c r="G12" i="3"/>
  <c r="C20" i="3"/>
  <c r="C6" i="3" s="1"/>
  <c r="C25" i="3" s="1"/>
  <c r="C26" i="3" s="1"/>
  <c r="D12" i="3"/>
  <c r="D7" i="3"/>
  <c r="E29" i="3"/>
  <c r="F20" i="3"/>
  <c r="F6" i="3" s="1"/>
  <c r="F25" i="3" s="1"/>
  <c r="F26" i="3" s="1"/>
  <c r="G7" i="3"/>
  <c r="G20" i="3" s="1"/>
  <c r="G6" i="3" s="1"/>
  <c r="G25" i="3" s="1"/>
  <c r="G26" i="3" s="1"/>
  <c r="D21" i="3"/>
  <c r="B6" i="3"/>
  <c r="B25" i="3" s="1"/>
  <c r="E6" i="3"/>
  <c r="E25" i="3" s="1"/>
  <c r="E26" i="3" s="1"/>
  <c r="E30" i="3" l="1"/>
  <c r="E31" i="3" s="1"/>
  <c r="G30" i="3"/>
  <c r="G31" i="3" s="1"/>
  <c r="B26" i="3"/>
  <c r="B30" i="3"/>
  <c r="B31" i="3" s="1"/>
  <c r="D20" i="3"/>
  <c r="D6" i="3" s="1"/>
  <c r="D25" i="3" s="1"/>
  <c r="D26" i="3" s="1"/>
  <c r="D30" i="3" l="1"/>
  <c r="D31" i="3" s="1"/>
  <c r="E27" i="2"/>
  <c r="B27" i="2"/>
  <c r="G22" i="2"/>
  <c r="D22" i="2"/>
  <c r="G21" i="2"/>
  <c r="D21" i="2"/>
  <c r="G20" i="2"/>
  <c r="D20" i="2"/>
  <c r="G19" i="2"/>
  <c r="D19" i="2"/>
  <c r="F18" i="2"/>
  <c r="E18" i="2"/>
  <c r="C18" i="2"/>
  <c r="B18" i="2"/>
  <c r="G16" i="2"/>
  <c r="D16" i="2"/>
  <c r="G15" i="2"/>
  <c r="D15" i="2"/>
  <c r="G14" i="2"/>
  <c r="D14" i="2"/>
  <c r="G13" i="2"/>
  <c r="D13" i="2"/>
  <c r="G12" i="2"/>
  <c r="D12" i="2"/>
  <c r="G11" i="2"/>
  <c r="D11" i="2"/>
  <c r="F10" i="2"/>
  <c r="E10" i="2"/>
  <c r="C10" i="2"/>
  <c r="B10" i="2"/>
  <c r="G9" i="2"/>
  <c r="D9" i="2"/>
  <c r="G8" i="2"/>
  <c r="D8" i="2"/>
  <c r="F7" i="2"/>
  <c r="E7" i="2"/>
  <c r="C7" i="2"/>
  <c r="B7" i="2"/>
  <c r="G7" i="2" l="1"/>
  <c r="D10" i="2"/>
  <c r="G18" i="2"/>
  <c r="D18" i="2"/>
  <c r="G10" i="2"/>
  <c r="C17" i="2"/>
  <c r="C6" i="2" s="1"/>
  <c r="C23" i="2" s="1"/>
  <c r="C24" i="2" s="1"/>
  <c r="E6" i="2"/>
  <c r="E23" i="2" s="1"/>
  <c r="E24" i="2" s="1"/>
  <c r="E29" i="2" s="1"/>
  <c r="F17" i="2"/>
  <c r="G17" i="2" s="1"/>
  <c r="G6" i="2" s="1"/>
  <c r="G23" i="2" s="1"/>
  <c r="D7" i="2"/>
  <c r="B6" i="2"/>
  <c r="B23" i="2" s="1"/>
  <c r="E28" i="2" l="1"/>
  <c r="D17" i="2"/>
  <c r="D6" i="2" s="1"/>
  <c r="D23" i="2" s="1"/>
  <c r="G24" i="2"/>
  <c r="G28" i="2"/>
  <c r="F6" i="2"/>
  <c r="F23" i="2" s="1"/>
  <c r="F24" i="2" s="1"/>
  <c r="B28" i="2"/>
  <c r="B24" i="2"/>
  <c r="B29" i="2" s="1"/>
  <c r="G29" i="2" l="1"/>
  <c r="D28" i="2"/>
  <c r="D24" i="2"/>
  <c r="E29" i="1"/>
  <c r="B29" i="1"/>
  <c r="G24" i="1"/>
  <c r="D24" i="1"/>
  <c r="G23" i="1"/>
  <c r="D23" i="1"/>
  <c r="G22" i="1"/>
  <c r="D22" i="1"/>
  <c r="F21" i="1"/>
  <c r="E21" i="1"/>
  <c r="C21" i="1"/>
  <c r="B21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F12" i="1"/>
  <c r="E12" i="1"/>
  <c r="C12" i="1"/>
  <c r="B12" i="1"/>
  <c r="G11" i="1"/>
  <c r="D11" i="1"/>
  <c r="G10" i="1"/>
  <c r="D10" i="1"/>
  <c r="G9" i="1"/>
  <c r="D9" i="1"/>
  <c r="G8" i="1"/>
  <c r="D8" i="1"/>
  <c r="F7" i="1"/>
  <c r="E7" i="1"/>
  <c r="C7" i="1"/>
  <c r="B7" i="1"/>
  <c r="D21" i="1" l="1"/>
  <c r="D29" i="2"/>
  <c r="G21" i="1"/>
  <c r="G7" i="1"/>
  <c r="E6" i="1"/>
  <c r="E25" i="1" s="1"/>
  <c r="E26" i="1" s="1"/>
  <c r="E31" i="1" s="1"/>
  <c r="F20" i="1"/>
  <c r="G20" i="1" s="1"/>
  <c r="D12" i="1"/>
  <c r="C20" i="1"/>
  <c r="D20" i="1" s="1"/>
  <c r="G12" i="1"/>
  <c r="B6" i="1"/>
  <c r="D7" i="1"/>
  <c r="E30" i="1" l="1"/>
  <c r="F6" i="1"/>
  <c r="C6" i="1"/>
  <c r="C25" i="1" s="1"/>
  <c r="C26" i="1" s="1"/>
  <c r="B25" i="1"/>
  <c r="F25" i="1" l="1"/>
  <c r="G6" i="1"/>
  <c r="D6" i="1"/>
  <c r="B30" i="1"/>
  <c r="B26" i="1"/>
  <c r="B31" i="1" s="1"/>
  <c r="D25" i="1"/>
  <c r="F26" i="1" l="1"/>
  <c r="G25" i="1"/>
  <c r="D26" i="1"/>
  <c r="D31" i="1" s="1"/>
  <c r="D30" i="1"/>
  <c r="G26" i="1" l="1"/>
  <c r="G31" i="1" s="1"/>
  <c r="G30" i="1"/>
</calcChain>
</file>

<file path=xl/sharedStrings.xml><?xml version="1.0" encoding="utf-8"?>
<sst xmlns="http://schemas.openxmlformats.org/spreadsheetml/2006/main" count="154" uniqueCount="63">
  <si>
    <t>หน่วย : บาท/ไร่</t>
  </si>
  <si>
    <t>รายการ</t>
  </si>
  <si>
    <t>S1</t>
  </si>
  <si>
    <t>N</t>
  </si>
  <si>
    <t>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</si>
  <si>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</si>
  <si>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</si>
  <si>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</si>
  <si>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</si>
  <si>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</si>
  <si>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</si>
  <si>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</si>
  <si>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</si>
  <si>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</si>
  <si>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</si>
  <si>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</si>
  <si>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ค่าสารอื่นๆ และวัสดุปรับปรุงดิน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</si>
  <si>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</si>
  <si>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</si>
  <si>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</si>
  <si>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</si>
  <si>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</si>
  <si>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</si>
  <si>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</si>
  <si>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</si>
  <si>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</si>
  <si>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</si>
  <si>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</si>
  <si>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6. ราคาที่เกษตรกรขายได้ที่ไร่นา (บาท/ตัน)</t>
  </si>
  <si>
    <t>7. ผลตอบแทนต่อไร่</t>
  </si>
  <si>
    <t>8. ผลตอบแทนสุทธิต่อไร่ (ข้อ 7 ลบ ข้อ 3)</t>
  </si>
  <si>
    <t>-</t>
  </si>
  <si>
    <t>9. ผลตอบแทนสุทธิต่อตัน</t>
  </si>
  <si>
    <t xml:space="preserve"> 1. ต้นทุนผันแปร</t>
  </si>
  <si>
    <t>1.1  ค่าแรงงาน</t>
  </si>
  <si>
    <t xml:space="preserve">        ดูแลรักษา</t>
  </si>
  <si>
    <t xml:space="preserve">       เก็บเกี่ยว (กรีด เก็บ) </t>
  </si>
  <si>
    <t>1.2  ค่าวัสดุ</t>
  </si>
  <si>
    <t xml:space="preserve">       ค่าปุ๋ย</t>
  </si>
  <si>
    <t xml:space="preserve">       ค่ายาป้องกันกำจัดศัตรูและวัชพืช</t>
  </si>
  <si>
    <t xml:space="preserve">        ค่าสารอื่นๆ และวัสดุปรับปรุงดิน</t>
  </si>
  <si>
    <t xml:space="preserve">        ค่าน้ำมันเชื้อเพลิงและไฟฟ้า</t>
  </si>
  <si>
    <t xml:space="preserve">       ค่าวัสดุการเกษตรและวัสดุสิ้นเปลือง</t>
  </si>
  <si>
    <t xml:space="preserve">       ค่าซ่อมแซมอุปกรณ์การเกษตร</t>
  </si>
  <si>
    <t>2.  ต้นทุนคงที่</t>
  </si>
  <si>
    <t xml:space="preserve">      ค่าเช่าที่ดิน</t>
  </si>
  <si>
    <t xml:space="preserve">      ค่าเสื่อมอุปกรณ์การเกษตร</t>
  </si>
  <si>
    <t xml:space="preserve">       ค่าเสียโอกาสเงินลงทุนอุปกรณ์การเกษตร</t>
  </si>
  <si>
    <t xml:space="preserve">      ค่าเฉลี่ยต้นทุนก่อนให้ผลผลิต </t>
  </si>
  <si>
    <t>3.  ต้นทุนรวมต่อไร่</t>
  </si>
  <si>
    <t>4. ต้นทุนรวมต่อกิโลกรัม</t>
  </si>
  <si>
    <t>6. ราคาผลผลิตที่เกษตรกรขายได้ ณ ไร่นา (บาท/กก.)</t>
  </si>
  <si>
    <t>9. ผลตอบแทนสุทธิต่อกิโลกรัม</t>
  </si>
  <si>
    <t>ไม่เป็นเงินสด</t>
  </si>
  <si>
    <t>5. ผลผลิตต่อไร่ (ตัน)</t>
  </si>
  <si>
    <t>8. ผลตอบแทนสุทธิต่อไร่</t>
  </si>
  <si>
    <t>บุรีรัมย์</t>
  </si>
  <si>
    <t xml:space="preserve">   ค่าเสียโอกาสเงินลงทุนอุปกรณ์การเกษตร</t>
  </si>
  <si>
    <t>6. ราคาที่เกษตรกรขายได้ที่ไร่นา (บาท/กิโลกรัม)</t>
  </si>
  <si>
    <t>ตารางที่ 60  ต้นทุนการผลิตข้าวหอมมะลิ แยกตามลักษณะความเหมาะสมของพื้นที่</t>
  </si>
  <si>
    <t>ตารางที่ 61 ต้นทุนการผลิตยางพารา แยกตามลักษณะความเหมาะสมของพื้นที่</t>
  </si>
  <si>
    <t>ตารางที่ 62  ต้นทุนการผลิตมันสำปะหลัง แยกตามลักษณะความเหมาะสมของพื้นที่</t>
  </si>
  <si>
    <t>ตารางที่ 63  ต้นทุนการผลิตอ้อยโรงงาน แยกตามลักษณะความเหมาะสมของพื้นที่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</si>
</sst>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General_)"/>
  </numFmts>
  <fonts count="1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name val="TH SarabunPSK"/>
      <family val="2"/>
    </font>
    <font>
      <sz val="14"/>
      <color indexed="8"/>
      <name val="TH SarabunPSK"/>
      <family val="2"/>
    </font>
    <font>
      <sz val="14"/>
      <name val="CordiaUPC"/>
      <family val="2"/>
      <charset val="222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AngsanaUPC"/>
      <family val="1"/>
    </font>
    <font>
      <sz val="14"/>
      <name val="Cordia New"/>
      <family val="2"/>
    </font>
    <font>
      <b/>
      <sz val="16"/>
      <color indexed="8"/>
      <name val="TH SarabunPSK"/>
      <family val="2"/>
    </font>
    <font>
      <sz val="10"/>
      <name val="Arial"/>
      <family val="2"/>
    </font>
    <font>
      <sz val="16"/>
      <color indexed="8"/>
      <name val="TH SarabunPSK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6" fillId="0" borderId="0"/>
    <xf numFmtId="164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0" fontId="9" fillId="0" borderId="0"/>
    <xf numFmtId="0" fontId="12" fillId="0" borderId="0"/>
  </cellStyleXfs>
  <cellXfs count="103">
    <xf numFmtId="0" fontId="0" fillId="0" borderId="0" xfId="0"/>
    <xf numFmtId="2" fontId="3" fillId="0" borderId="0" xfId="2" applyNumberFormat="1" applyFont="1" applyFill="1" applyBorder="1" applyAlignment="1"/>
    <xf numFmtId="2" fontId="4" fillId="0" borderId="0" xfId="2" applyNumberFormat="1" applyFont="1" applyFill="1"/>
    <xf numFmtId="2" fontId="5" fillId="0" borderId="1" xfId="2" applyNumberFormat="1" applyFont="1" applyFill="1" applyBorder="1" applyAlignment="1"/>
    <xf numFmtId="2" fontId="5" fillId="0" borderId="1" xfId="2" applyNumberFormat="1" applyFont="1" applyFill="1" applyBorder="1" applyAlignment="1">
      <alignment horizontal="right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7" xfId="2" applyNumberFormat="1" applyFont="1" applyFill="1" applyBorder="1" applyAlignment="1">
      <alignment horizontal="center" vertical="center"/>
    </xf>
    <xf numFmtId="4" fontId="7" fillId="0" borderId="7" xfId="3" applyNumberFormat="1" applyFont="1" applyFill="1" applyBorder="1" applyAlignment="1" applyProtection="1">
      <alignment horizontal="center" vertical="center"/>
      <protection hidden="1"/>
    </xf>
    <xf numFmtId="2" fontId="7" fillId="0" borderId="8" xfId="2" applyNumberFormat="1" applyFont="1" applyFill="1" applyBorder="1" applyAlignment="1">
      <alignment vertical="center"/>
    </xf>
    <xf numFmtId="164" fontId="7" fillId="2" borderId="8" xfId="2" applyNumberFormat="1" applyFont="1" applyFill="1" applyBorder="1" applyAlignment="1">
      <alignment horizontal="right"/>
    </xf>
    <xf numFmtId="2" fontId="8" fillId="0" borderId="0" xfId="2" applyNumberFormat="1" applyFont="1" applyFill="1" applyAlignment="1">
      <alignment vertical="center"/>
    </xf>
    <xf numFmtId="2" fontId="7" fillId="0" borderId="9" xfId="2" applyNumberFormat="1" applyFont="1" applyFill="1" applyBorder="1" applyAlignment="1">
      <alignment vertical="center"/>
    </xf>
    <xf numFmtId="164" fontId="7" fillId="2" borderId="9" xfId="2" applyNumberFormat="1" applyFont="1" applyFill="1" applyBorder="1" applyAlignment="1">
      <alignment horizontal="right"/>
    </xf>
    <xf numFmtId="2" fontId="8" fillId="0" borderId="9" xfId="2" applyNumberFormat="1" applyFont="1" applyFill="1" applyBorder="1" applyAlignment="1">
      <alignment vertical="center"/>
    </xf>
    <xf numFmtId="164" fontId="8" fillId="2" borderId="9" xfId="2" applyNumberFormat="1" applyFont="1" applyFill="1" applyBorder="1" applyAlignment="1">
      <alignment horizontal="right"/>
    </xf>
    <xf numFmtId="164" fontId="7" fillId="2" borderId="9" xfId="2" applyNumberFormat="1" applyFont="1" applyFill="1" applyBorder="1" applyAlignment="1" applyProtection="1">
      <alignment horizontal="right"/>
      <protection hidden="1"/>
    </xf>
    <xf numFmtId="2" fontId="8" fillId="0" borderId="9" xfId="4" applyNumberFormat="1" applyFont="1" applyBorder="1" applyAlignment="1">
      <alignment vertical="center"/>
    </xf>
    <xf numFmtId="164" fontId="7" fillId="0" borderId="9" xfId="5" applyFont="1" applyFill="1" applyBorder="1" applyAlignment="1">
      <alignment horizontal="right" vertical="center"/>
    </xf>
    <xf numFmtId="2" fontId="8" fillId="0" borderId="9" xfId="6" applyNumberFormat="1" applyFont="1" applyFill="1" applyBorder="1" applyAlignment="1">
      <alignment vertical="center"/>
    </xf>
    <xf numFmtId="2" fontId="7" fillId="0" borderId="9" xfId="6" applyNumberFormat="1" applyFont="1" applyFill="1" applyBorder="1" applyAlignment="1" applyProtection="1">
      <alignment horizontal="left" vertical="center"/>
    </xf>
    <xf numFmtId="2" fontId="8" fillId="0" borderId="9" xfId="6" applyNumberFormat="1" applyFont="1" applyFill="1" applyBorder="1" applyAlignment="1" applyProtection="1">
      <alignment horizontal="left" vertical="center"/>
    </xf>
    <xf numFmtId="0" fontId="7" fillId="0" borderId="9" xfId="0" applyFont="1" applyBorder="1"/>
    <xf numFmtId="4" fontId="7" fillId="0" borderId="9" xfId="2" applyNumberFormat="1" applyFont="1" applyFill="1" applyBorder="1" applyAlignment="1">
      <alignment horizontal="right"/>
    </xf>
    <xf numFmtId="4" fontId="7" fillId="0" borderId="9" xfId="2" applyNumberFormat="1" applyFont="1" applyFill="1" applyBorder="1" applyAlignment="1">
      <alignment horizontal="center"/>
    </xf>
    <xf numFmtId="0" fontId="7" fillId="0" borderId="10" xfId="0" applyFont="1" applyBorder="1"/>
    <xf numFmtId="2" fontId="4" fillId="0" borderId="0" xfId="2" applyNumberFormat="1" applyFont="1" applyFill="1" applyBorder="1" applyAlignment="1"/>
    <xf numFmtId="43" fontId="8" fillId="0" borderId="0" xfId="1" applyNumberFormat="1" applyFont="1" applyFill="1" applyBorder="1" applyAlignment="1">
      <alignment horizontal="right"/>
    </xf>
    <xf numFmtId="43" fontId="7" fillId="0" borderId="0" xfId="1" applyNumberFormat="1" applyFont="1" applyFill="1" applyBorder="1" applyAlignment="1"/>
    <xf numFmtId="4" fontId="11" fillId="0" borderId="0" xfId="2" applyNumberFormat="1" applyFont="1" applyFill="1" applyBorder="1" applyAlignment="1">
      <alignment horizontal="right"/>
    </xf>
    <xf numFmtId="43" fontId="7" fillId="0" borderId="2" xfId="1" applyNumberFormat="1" applyFont="1" applyFill="1" applyBorder="1" applyAlignment="1"/>
    <xf numFmtId="43" fontId="3" fillId="0" borderId="6" xfId="1" applyNumberFormat="1" applyFont="1" applyFill="1" applyBorder="1" applyAlignment="1">
      <alignment horizontal="center" vertical="center"/>
    </xf>
    <xf numFmtId="43" fontId="7" fillId="0" borderId="7" xfId="1" applyNumberFormat="1" applyFont="1" applyFill="1" applyBorder="1" applyAlignment="1">
      <alignment horizontal="center" vertical="center"/>
    </xf>
    <xf numFmtId="43" fontId="7" fillId="0" borderId="8" xfId="1" applyNumberFormat="1" applyFont="1" applyFill="1" applyBorder="1" applyAlignment="1"/>
    <xf numFmtId="164" fontId="7" fillId="0" borderId="8" xfId="2" applyNumberFormat="1" applyFont="1" applyFill="1" applyBorder="1" applyAlignment="1">
      <alignment horizontal="right"/>
    </xf>
    <xf numFmtId="4" fontId="7" fillId="0" borderId="8" xfId="2" applyNumberFormat="1" applyFont="1" applyFill="1" applyBorder="1" applyAlignment="1">
      <alignment horizontal="right"/>
    </xf>
    <xf numFmtId="43" fontId="7" fillId="0" borderId="9" xfId="1" applyNumberFormat="1" applyFont="1" applyFill="1" applyBorder="1" applyAlignment="1"/>
    <xf numFmtId="164" fontId="7" fillId="0" borderId="9" xfId="2" applyNumberFormat="1" applyFont="1" applyFill="1" applyBorder="1" applyAlignment="1">
      <alignment horizontal="right"/>
    </xf>
    <xf numFmtId="43" fontId="8" fillId="0" borderId="9" xfId="1" applyNumberFormat="1" applyFont="1" applyFill="1" applyBorder="1" applyAlignment="1"/>
    <xf numFmtId="164" fontId="8" fillId="0" borderId="9" xfId="2" applyNumberFormat="1" applyFont="1" applyFill="1" applyBorder="1" applyAlignment="1">
      <alignment horizontal="right"/>
    </xf>
    <xf numFmtId="4" fontId="8" fillId="0" borderId="9" xfId="2" applyNumberFormat="1" applyFont="1" applyFill="1" applyBorder="1" applyAlignment="1"/>
    <xf numFmtId="43" fontId="8" fillId="0" borderId="9" xfId="1" applyNumberFormat="1" applyFont="1" applyBorder="1" applyAlignment="1">
      <alignment horizontal="left"/>
    </xf>
    <xf numFmtId="4" fontId="7" fillId="0" borderId="9" xfId="2" applyNumberFormat="1" applyFont="1" applyFill="1" applyBorder="1" applyAlignment="1">
      <alignment vertical="center"/>
    </xf>
    <xf numFmtId="43" fontId="8" fillId="0" borderId="0" xfId="1" applyNumberFormat="1" applyFont="1" applyFill="1" applyBorder="1" applyAlignment="1"/>
    <xf numFmtId="4" fontId="8" fillId="0" borderId="9" xfId="7" applyNumberFormat="1" applyFont="1" applyFill="1" applyBorder="1" applyAlignment="1">
      <alignment vertical="center"/>
    </xf>
    <xf numFmtId="43" fontId="8" fillId="0" borderId="0" xfId="1" applyNumberFormat="1" applyFont="1"/>
    <xf numFmtId="4" fontId="13" fillId="0" borderId="9" xfId="8" applyNumberFormat="1" applyFont="1" applyBorder="1" applyAlignment="1"/>
    <xf numFmtId="43" fontId="7" fillId="0" borderId="0" xfId="1" applyNumberFormat="1" applyFont="1" applyFill="1" applyBorder="1" applyAlignment="1">
      <alignment horizontal="right"/>
    </xf>
    <xf numFmtId="166" fontId="7" fillId="0" borderId="10" xfId="8" applyNumberFormat="1" applyFont="1" applyFill="1" applyBorder="1" applyAlignment="1" applyProtection="1">
      <alignment horizontal="left"/>
    </xf>
    <xf numFmtId="4" fontId="8" fillId="0" borderId="0" xfId="2" applyNumberFormat="1" applyFont="1" applyFill="1" applyBorder="1" applyAlignment="1"/>
    <xf numFmtId="0" fontId="8" fillId="0" borderId="0" xfId="2" applyFont="1" applyFill="1"/>
    <xf numFmtId="49" fontId="7" fillId="0" borderId="7" xfId="2" applyNumberFormat="1" applyFont="1" applyFill="1" applyBorder="1" applyAlignment="1">
      <alignment horizontal="center" vertical="center"/>
    </xf>
    <xf numFmtId="2" fontId="7" fillId="0" borderId="18" xfId="2" applyNumberFormat="1" applyFont="1" applyFill="1" applyBorder="1" applyAlignment="1">
      <alignment vertical="center"/>
    </xf>
    <xf numFmtId="43" fontId="7" fillId="0" borderId="18" xfId="1" applyNumberFormat="1" applyFont="1" applyFill="1" applyBorder="1" applyAlignment="1">
      <alignment horizontal="right"/>
    </xf>
    <xf numFmtId="43" fontId="7" fillId="0" borderId="9" xfId="1" applyNumberFormat="1" applyFont="1" applyFill="1" applyBorder="1" applyAlignment="1">
      <alignment horizontal="right"/>
    </xf>
    <xf numFmtId="43" fontId="8" fillId="0" borderId="9" xfId="1" applyNumberFormat="1" applyFont="1" applyFill="1" applyBorder="1"/>
    <xf numFmtId="43" fontId="13" fillId="0" borderId="9" xfId="1" applyNumberFormat="1" applyFont="1" applyFill="1" applyBorder="1"/>
    <xf numFmtId="43" fontId="14" fillId="0" borderId="9" xfId="1" applyNumberFormat="1" applyFont="1" applyFill="1" applyBorder="1"/>
    <xf numFmtId="43" fontId="8" fillId="0" borderId="9" xfId="1" applyNumberFormat="1" applyFont="1" applyFill="1" applyBorder="1" applyAlignment="1">
      <alignment vertical="center"/>
    </xf>
    <xf numFmtId="43" fontId="13" fillId="0" borderId="9" xfId="1" applyNumberFormat="1" applyFont="1" applyFill="1" applyBorder="1" applyAlignment="1">
      <alignment vertical="center"/>
    </xf>
    <xf numFmtId="43" fontId="7" fillId="0" borderId="9" xfId="1" applyNumberFormat="1" applyFont="1" applyFill="1" applyBorder="1" applyAlignment="1">
      <alignment horizontal="right" vertical="center"/>
    </xf>
    <xf numFmtId="43" fontId="11" fillId="0" borderId="9" xfId="1" applyNumberFormat="1" applyFont="1" applyFill="1" applyBorder="1" applyAlignment="1">
      <alignment horizontal="right" vertical="center"/>
    </xf>
    <xf numFmtId="165" fontId="7" fillId="0" borderId="9" xfId="1" applyNumberFormat="1" applyFont="1" applyFill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164" fontId="7" fillId="0" borderId="9" xfId="1" applyNumberFormat="1" applyFont="1" applyFill="1" applyBorder="1" applyAlignment="1">
      <alignment horizontal="right" vertical="center"/>
    </xf>
    <xf numFmtId="2" fontId="7" fillId="0" borderId="10" xfId="6" applyNumberFormat="1" applyFont="1" applyFill="1" applyBorder="1" applyAlignment="1" applyProtection="1">
      <alignment horizontal="left" vertical="center"/>
    </xf>
    <xf numFmtId="164" fontId="7" fillId="0" borderId="10" xfId="1" applyNumberFormat="1" applyFont="1" applyFill="1" applyBorder="1" applyAlignment="1">
      <alignment horizontal="right" vertical="center"/>
    </xf>
    <xf numFmtId="165" fontId="7" fillId="0" borderId="10" xfId="1" applyNumberFormat="1" applyFont="1" applyFill="1" applyBorder="1" applyAlignment="1">
      <alignment horizontal="right" vertical="center"/>
    </xf>
    <xf numFmtId="164" fontId="7" fillId="0" borderId="10" xfId="1" applyNumberFormat="1" applyFont="1" applyBorder="1" applyAlignment="1">
      <alignment horizontal="right" vertical="center"/>
    </xf>
    <xf numFmtId="43" fontId="0" fillId="0" borderId="0" xfId="0" applyNumberFormat="1"/>
    <xf numFmtId="4" fontId="7" fillId="0" borderId="10" xfId="2" applyNumberFormat="1" applyFont="1" applyFill="1" applyBorder="1" applyAlignment="1">
      <alignment horizontal="right"/>
    </xf>
    <xf numFmtId="4" fontId="7" fillId="0" borderId="10" xfId="2" applyNumberFormat="1" applyFont="1" applyFill="1" applyBorder="1" applyAlignment="1">
      <alignment horizontal="center"/>
    </xf>
    <xf numFmtId="4" fontId="7" fillId="2" borderId="9" xfId="2" applyNumberFormat="1" applyFont="1" applyFill="1" applyBorder="1" applyAlignment="1" applyProtection="1">
      <alignment horizontal="right"/>
      <protection hidden="1"/>
    </xf>
    <xf numFmtId="4" fontId="7" fillId="2" borderId="9" xfId="2" applyNumberFormat="1" applyFont="1" applyFill="1" applyBorder="1" applyAlignment="1" applyProtection="1">
      <alignment horizontal="center"/>
      <protection hidden="1"/>
    </xf>
    <xf numFmtId="0" fontId="8" fillId="0" borderId="9" xfId="0" applyFont="1" applyBorder="1"/>
    <xf numFmtId="166" fontId="8" fillId="0" borderId="9" xfId="8" applyNumberFormat="1" applyFont="1" applyFill="1" applyBorder="1" applyAlignment="1" applyProtection="1">
      <alignment horizontal="left"/>
    </xf>
    <xf numFmtId="4" fontId="7" fillId="0" borderId="10" xfId="1" applyNumberFormat="1" applyFont="1" applyFill="1" applyBorder="1" applyAlignment="1">
      <alignment horizontal="right"/>
    </xf>
    <xf numFmtId="0" fontId="0" fillId="0" borderId="0" xfId="0" applyFont="1"/>
    <xf numFmtId="4" fontId="8" fillId="0" borderId="9" xfId="2" applyNumberFormat="1" applyFont="1" applyFill="1" applyBorder="1" applyAlignment="1">
      <alignment horizontal="center"/>
    </xf>
    <xf numFmtId="4" fontId="3" fillId="0" borderId="3" xfId="3" applyNumberFormat="1" applyFont="1" applyFill="1" applyBorder="1" applyAlignment="1" applyProtection="1">
      <alignment horizontal="center"/>
      <protection hidden="1"/>
    </xf>
    <xf numFmtId="4" fontId="3" fillId="0" borderId="4" xfId="3" applyNumberFormat="1" applyFont="1" applyFill="1" applyBorder="1" applyAlignment="1" applyProtection="1">
      <alignment horizontal="center"/>
      <protection hidden="1"/>
    </xf>
    <xf numFmtId="4" fontId="3" fillId="0" borderId="5" xfId="3" applyNumberFormat="1" applyFont="1" applyFill="1" applyBorder="1" applyAlignment="1" applyProtection="1">
      <alignment horizontal="center"/>
      <protection hidden="1"/>
    </xf>
    <xf numFmtId="4" fontId="8" fillId="0" borderId="11" xfId="1" applyNumberFormat="1" applyFont="1" applyFill="1" applyBorder="1" applyAlignment="1">
      <alignment horizontal="center"/>
    </xf>
    <xf numFmtId="4" fontId="8" fillId="0" borderId="12" xfId="1" applyNumberFormat="1" applyFont="1" applyFill="1" applyBorder="1" applyAlignment="1">
      <alignment horizontal="center"/>
    </xf>
    <xf numFmtId="4" fontId="8" fillId="0" borderId="13" xfId="1" applyNumberFormat="1" applyFont="1" applyFill="1" applyBorder="1" applyAlignment="1">
      <alignment horizontal="center"/>
    </xf>
    <xf numFmtId="4" fontId="8" fillId="0" borderId="11" xfId="2" applyNumberFormat="1" applyFont="1" applyFill="1" applyBorder="1" applyAlignment="1">
      <alignment horizontal="center"/>
    </xf>
    <xf numFmtId="4" fontId="8" fillId="0" borderId="12" xfId="2" applyNumberFormat="1" applyFont="1" applyFill="1" applyBorder="1" applyAlignment="1">
      <alignment horizontal="center"/>
    </xf>
    <xf numFmtId="4" fontId="8" fillId="0" borderId="13" xfId="2" applyNumberFormat="1" applyFont="1" applyFill="1" applyBorder="1" applyAlignment="1">
      <alignment horizontal="center"/>
    </xf>
    <xf numFmtId="4" fontId="8" fillId="0" borderId="14" xfId="1" applyNumberFormat="1" applyFont="1" applyFill="1" applyBorder="1" applyAlignment="1">
      <alignment horizontal="center"/>
    </xf>
    <xf numFmtId="4" fontId="8" fillId="0" borderId="15" xfId="1" applyNumberFormat="1" applyFont="1" applyFill="1" applyBorder="1" applyAlignment="1">
      <alignment horizontal="center"/>
    </xf>
    <xf numFmtId="4" fontId="8" fillId="0" borderId="16" xfId="1" applyNumberFormat="1" applyFont="1" applyFill="1" applyBorder="1" applyAlignment="1">
      <alignment horizontal="center"/>
    </xf>
    <xf numFmtId="4" fontId="8" fillId="0" borderId="11" xfId="1" applyNumberFormat="1" applyFont="1" applyBorder="1" applyAlignment="1">
      <alignment horizontal="center" vertical="center"/>
    </xf>
    <xf numFmtId="4" fontId="8" fillId="0" borderId="12" xfId="1" applyNumberFormat="1" applyFont="1" applyBorder="1" applyAlignment="1">
      <alignment horizontal="center" vertical="center"/>
    </xf>
    <xf numFmtId="4" fontId="8" fillId="0" borderId="13" xfId="1" applyNumberFormat="1" applyFont="1" applyBorder="1" applyAlignment="1">
      <alignment horizontal="center" vertical="center"/>
    </xf>
    <xf numFmtId="4" fontId="8" fillId="0" borderId="11" xfId="1" applyNumberFormat="1" applyFont="1" applyFill="1" applyBorder="1" applyAlignment="1">
      <alignment horizontal="center" vertical="center"/>
    </xf>
    <xf numFmtId="4" fontId="8" fillId="0" borderId="12" xfId="1" applyNumberFormat="1" applyFont="1" applyFill="1" applyBorder="1" applyAlignment="1">
      <alignment horizontal="center" vertical="center"/>
    </xf>
    <xf numFmtId="4" fontId="8" fillId="0" borderId="13" xfId="1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9" fontId="3" fillId="0" borderId="17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9">
    <cellStyle name="Comma" xfId="1" builtinId="3"/>
    <cellStyle name="Normal" xfId="0" builtinId="0"/>
    <cellStyle name="เครื่องหมายจุลภาค 2" xfId="5"/>
    <cellStyle name="เครื่องหมายจุลภาค 3" xfId="4"/>
    <cellStyle name="ปกติ 3" xfId="6"/>
    <cellStyle name="ปกติ 8" xfId="7"/>
    <cellStyle name="ปกติ_ประมาณการเดือน ธค.2547" xfId="2"/>
    <cellStyle name="ปกติ_ประมาณการเดือน ธค.2547 2" xfId="3"/>
    <cellStyle name="ลักษณะ 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I9" sqref="I9"/>
    </sheetView>
  </sheetViews>
  <sheetFormatPr defaultColWidth="8" defaultRowHeight="21.75"/>
  <cols>
    <col min="1" max="1" width="37.85546875" style="26" customWidth="1"/>
    <col min="2" max="7" width="11.7109375" style="2" customWidth="1"/>
    <col min="8" max="16384" width="8" style="2"/>
  </cols>
  <sheetData>
    <row r="1" spans="1:7" ht="27.75">
      <c r="A1" s="1" t="s">
        <v>59</v>
      </c>
    </row>
    <row r="2" spans="1:7">
      <c r="A2" s="3"/>
      <c r="G2" s="4" t="s">
        <v>0</v>
      </c>
    </row>
    <row r="3" spans="1:7" ht="27.75">
      <c r="A3" s="5"/>
      <c r="B3" s="79" t="s">
        <v>56</v>
      </c>
      <c r="C3" s="80"/>
      <c r="D3" s="80"/>
      <c r="E3" s="80"/>
      <c r="F3" s="80"/>
      <c r="G3" s="81"/>
    </row>
    <row r="4" spans="1:7" ht="27.75">
      <c r="A4" s="6" t="s">
        <v>1</v>
      </c>
      <c r="B4" s="79" t="s">
        <v>2</v>
      </c>
      <c r="C4" s="80"/>
      <c r="D4" s="81"/>
      <c r="E4" s="79" t="s">
        <v>3</v>
      </c>
      <c r="F4" s="80"/>
      <c r="G4" s="81"/>
    </row>
    <row r="5" spans="1:7" ht="27.75">
      <c r="A5" s="7"/>
      <c r="B5" s="8" t="s">
        <v>4</v>
      </c>
      <c r="C5" s="8" t="s">
        <v>53</v>
      </c>
      <c r="D5" s="8" t="s">
        <v>5</v>
      </c>
      <c r="E5" s="8" t="s">
        <v>4</v>
      </c>
      <c r="F5" s="8" t="s">
        <v>53</v>
      </c>
      <c r="G5" s="8" t="s">
        <v>5</v>
      </c>
    </row>
    <row r="6" spans="1:7" s="11" customFormat="1" ht="24">
      <c r="A6" s="9" t="s">
        <v>6</v>
      </c>
      <c r="B6" s="10">
        <f>B7+B12+B20</f>
        <v>2176.56</v>
      </c>
      <c r="C6" s="10">
        <f>C7+C12+C20</f>
        <v>563.89</v>
      </c>
      <c r="D6" s="10">
        <f t="shared" ref="D6:D11" si="0">SUM(B6:C6)</f>
        <v>2740.45</v>
      </c>
      <c r="E6" s="10">
        <f>E7+E12+E20</f>
        <v>2056.8199999999997</v>
      </c>
      <c r="F6" s="10">
        <f>F7+F12+F20</f>
        <v>735.49</v>
      </c>
      <c r="G6" s="10">
        <f t="shared" ref="G6:G11" si="1">SUM(E6:F6)</f>
        <v>2792.3099999999995</v>
      </c>
    </row>
    <row r="7" spans="1:7" s="11" customFormat="1" ht="24">
      <c r="A7" s="12" t="s">
        <v>7</v>
      </c>
      <c r="B7" s="13">
        <f>SUM(B8:B11)</f>
        <v>1393.58</v>
      </c>
      <c r="C7" s="13">
        <f>SUM(C8:C11)</f>
        <v>241.92</v>
      </c>
      <c r="D7" s="13">
        <f t="shared" si="0"/>
        <v>1635.5</v>
      </c>
      <c r="E7" s="13">
        <f>SUM(E8:E11)</f>
        <v>1214.3599999999999</v>
      </c>
      <c r="F7" s="13">
        <f>SUM(F8:F11)</f>
        <v>446.21</v>
      </c>
      <c r="G7" s="13">
        <f t="shared" si="1"/>
        <v>1660.57</v>
      </c>
    </row>
    <row r="8" spans="1:7" s="11" customFormat="1" ht="24">
      <c r="A8" s="14" t="s">
        <v>8</v>
      </c>
      <c r="B8" s="15">
        <v>628.86</v>
      </c>
      <c r="C8" s="15">
        <v>0</v>
      </c>
      <c r="D8" s="15">
        <f t="shared" si="0"/>
        <v>628.86</v>
      </c>
      <c r="E8" s="15">
        <v>469.2</v>
      </c>
      <c r="F8" s="15">
        <v>159.49</v>
      </c>
      <c r="G8" s="15">
        <f t="shared" si="1"/>
        <v>628.69000000000005</v>
      </c>
    </row>
    <row r="9" spans="1:7" s="11" customFormat="1" ht="24">
      <c r="A9" s="14" t="s">
        <v>9</v>
      </c>
      <c r="B9" s="15">
        <v>10.59</v>
      </c>
      <c r="C9" s="15">
        <v>29.3</v>
      </c>
      <c r="D9" s="15">
        <f t="shared" si="0"/>
        <v>39.89</v>
      </c>
      <c r="E9" s="15">
        <v>22.06</v>
      </c>
      <c r="F9" s="15">
        <v>16.16</v>
      </c>
      <c r="G9" s="15">
        <f t="shared" si="1"/>
        <v>38.22</v>
      </c>
    </row>
    <row r="10" spans="1:7" s="11" customFormat="1" ht="24">
      <c r="A10" s="14" t="s">
        <v>10</v>
      </c>
      <c r="B10" s="15">
        <v>99.36</v>
      </c>
      <c r="C10" s="15">
        <v>122.05</v>
      </c>
      <c r="D10" s="15">
        <f t="shared" si="0"/>
        <v>221.41</v>
      </c>
      <c r="E10" s="15">
        <v>61.18</v>
      </c>
      <c r="F10" s="15">
        <v>162.49</v>
      </c>
      <c r="G10" s="15">
        <f t="shared" si="1"/>
        <v>223.67000000000002</v>
      </c>
    </row>
    <row r="11" spans="1:7" s="11" customFormat="1" ht="24">
      <c r="A11" s="14" t="s">
        <v>11</v>
      </c>
      <c r="B11" s="15">
        <v>654.77</v>
      </c>
      <c r="C11" s="15">
        <v>90.57</v>
      </c>
      <c r="D11" s="15">
        <f t="shared" si="0"/>
        <v>745.33999999999992</v>
      </c>
      <c r="E11" s="15">
        <v>661.92</v>
      </c>
      <c r="F11" s="15">
        <v>108.07</v>
      </c>
      <c r="G11" s="15">
        <f t="shared" si="1"/>
        <v>769.99</v>
      </c>
    </row>
    <row r="12" spans="1:7" s="11" customFormat="1" ht="24">
      <c r="A12" s="12" t="s">
        <v>12</v>
      </c>
      <c r="B12" s="16">
        <f>ROUND(SUM(B13:B19),2)</f>
        <v>782.98</v>
      </c>
      <c r="C12" s="16">
        <f>ROUND(SUM(C13:C19),2)</f>
        <v>229.3</v>
      </c>
      <c r="D12" s="16">
        <f>ROUND(SUM(B12:C12),2)</f>
        <v>1012.28</v>
      </c>
      <c r="E12" s="16">
        <f>ROUND(SUM(E13:E19),2)</f>
        <v>842.46</v>
      </c>
      <c r="F12" s="16">
        <f>ROUND(SUM(F13:F19),2)</f>
        <v>194.85</v>
      </c>
      <c r="G12" s="16">
        <f>ROUND(SUM(E12:F12),2)</f>
        <v>1037.31</v>
      </c>
    </row>
    <row r="13" spans="1:7" s="11" customFormat="1" ht="24">
      <c r="A13" s="14" t="s">
        <v>13</v>
      </c>
      <c r="B13" s="15">
        <v>149.36000000000001</v>
      </c>
      <c r="C13" s="15">
        <v>222.61</v>
      </c>
      <c r="D13" s="15">
        <f t="shared" ref="D13:D19" si="2">SUM(B13:C13)</f>
        <v>371.97</v>
      </c>
      <c r="E13" s="15">
        <v>225.29</v>
      </c>
      <c r="F13" s="15">
        <v>171.85</v>
      </c>
      <c r="G13" s="15">
        <f t="shared" ref="G13:G19" si="3">SUM(E13:F13)</f>
        <v>397.14</v>
      </c>
    </row>
    <row r="14" spans="1:7" s="11" customFormat="1" ht="24">
      <c r="A14" s="14" t="s">
        <v>14</v>
      </c>
      <c r="B14" s="15">
        <v>539.24</v>
      </c>
      <c r="C14" s="15">
        <v>2.87</v>
      </c>
      <c r="D14" s="15">
        <f t="shared" si="2"/>
        <v>542.11</v>
      </c>
      <c r="E14" s="15">
        <v>478.9</v>
      </c>
      <c r="F14" s="15">
        <v>17.09</v>
      </c>
      <c r="G14" s="15">
        <f t="shared" si="3"/>
        <v>495.98999999999995</v>
      </c>
    </row>
    <row r="15" spans="1:7" s="11" customFormat="1" ht="24">
      <c r="A15" s="14" t="s">
        <v>15</v>
      </c>
      <c r="B15" s="15">
        <v>9.82</v>
      </c>
      <c r="C15" s="15">
        <v>0</v>
      </c>
      <c r="D15" s="15">
        <f t="shared" si="2"/>
        <v>9.82</v>
      </c>
      <c r="E15" s="15">
        <v>31.29</v>
      </c>
      <c r="F15" s="15">
        <v>0</v>
      </c>
      <c r="G15" s="15">
        <f t="shared" si="3"/>
        <v>31.29</v>
      </c>
    </row>
    <row r="16" spans="1:7" s="11" customFormat="1" ht="24">
      <c r="A16" s="14" t="s">
        <v>16</v>
      </c>
      <c r="B16" s="15">
        <v>0</v>
      </c>
      <c r="C16" s="15">
        <v>3.82</v>
      </c>
      <c r="D16" s="15">
        <f t="shared" si="2"/>
        <v>3.82</v>
      </c>
      <c r="E16" s="15">
        <v>4.3</v>
      </c>
      <c r="F16" s="15">
        <v>5.91</v>
      </c>
      <c r="G16" s="15">
        <f t="shared" si="3"/>
        <v>10.210000000000001</v>
      </c>
    </row>
    <row r="17" spans="1:7" s="11" customFormat="1" ht="24">
      <c r="A17" s="14" t="s">
        <v>17</v>
      </c>
      <c r="B17" s="15">
        <v>28.03</v>
      </c>
      <c r="C17" s="15">
        <v>0</v>
      </c>
      <c r="D17" s="15">
        <f t="shared" si="2"/>
        <v>28.03</v>
      </c>
      <c r="E17" s="15">
        <v>35.32</v>
      </c>
      <c r="F17" s="15">
        <v>0</v>
      </c>
      <c r="G17" s="15">
        <f t="shared" si="3"/>
        <v>35.32</v>
      </c>
    </row>
    <row r="18" spans="1:7" s="11" customFormat="1" ht="24">
      <c r="A18" s="17" t="s">
        <v>18</v>
      </c>
      <c r="B18" s="15">
        <v>56.43</v>
      </c>
      <c r="C18" s="15">
        <v>0</v>
      </c>
      <c r="D18" s="15">
        <f t="shared" si="2"/>
        <v>56.43</v>
      </c>
      <c r="E18" s="15">
        <v>67.34</v>
      </c>
      <c r="F18" s="15">
        <v>0</v>
      </c>
      <c r="G18" s="15">
        <f t="shared" si="3"/>
        <v>67.34</v>
      </c>
    </row>
    <row r="19" spans="1:7" s="11" customFormat="1" ht="24">
      <c r="A19" s="14" t="s">
        <v>19</v>
      </c>
      <c r="B19" s="15">
        <v>0.1</v>
      </c>
      <c r="C19" s="15">
        <v>0</v>
      </c>
      <c r="D19" s="15">
        <f t="shared" si="2"/>
        <v>0.1</v>
      </c>
      <c r="E19" s="15">
        <v>0.02</v>
      </c>
      <c r="F19" s="15">
        <v>0</v>
      </c>
      <c r="G19" s="15">
        <f t="shared" si="3"/>
        <v>0.02</v>
      </c>
    </row>
    <row r="20" spans="1:7" s="11" customFormat="1" ht="24">
      <c r="A20" s="12" t="s">
        <v>20</v>
      </c>
      <c r="B20" s="18"/>
      <c r="C20" s="18">
        <f>ROUND((B7+B12+C7+C12)*0.07*6/12,2)</f>
        <v>92.67</v>
      </c>
      <c r="D20" s="18">
        <f>+B20+C20</f>
        <v>92.67</v>
      </c>
      <c r="E20" s="18"/>
      <c r="F20" s="18">
        <f>ROUND((E7+E12+F7+F12)*0.07*6/12,2)</f>
        <v>94.43</v>
      </c>
      <c r="G20" s="18">
        <f>+E20+F20</f>
        <v>94.43</v>
      </c>
    </row>
    <row r="21" spans="1:7" s="11" customFormat="1" ht="24">
      <c r="A21" s="12" t="s">
        <v>21</v>
      </c>
      <c r="B21" s="16">
        <f>ROUND(SUM(B22:B24),2)</f>
        <v>0</v>
      </c>
      <c r="C21" s="16">
        <f>ROUND(SUM(C22:C24),2)</f>
        <v>776.38</v>
      </c>
      <c r="D21" s="16">
        <f>ROUND(SUM(B21:C21),2)</f>
        <v>776.38</v>
      </c>
      <c r="E21" s="16">
        <f>ROUND(SUM(E22:E24),2)</f>
        <v>0</v>
      </c>
      <c r="F21" s="16">
        <f>ROUND(SUM(F22:F24),2)</f>
        <v>962.29</v>
      </c>
      <c r="G21" s="16">
        <f>ROUND(SUM(E21:F21),2)</f>
        <v>962.29</v>
      </c>
    </row>
    <row r="22" spans="1:7" s="11" customFormat="1" ht="24">
      <c r="A22" s="14" t="s">
        <v>22</v>
      </c>
      <c r="B22" s="15">
        <v>0</v>
      </c>
      <c r="C22" s="15">
        <v>734.69</v>
      </c>
      <c r="D22" s="15">
        <f t="shared" ref="D22:D24" si="4">SUM(B22:C22)</f>
        <v>734.69</v>
      </c>
      <c r="E22" s="15">
        <v>0</v>
      </c>
      <c r="F22" s="15">
        <v>881.11</v>
      </c>
      <c r="G22" s="15">
        <f t="shared" ref="G22:G24" si="5">SUM(E22:F22)</f>
        <v>881.11</v>
      </c>
    </row>
    <row r="23" spans="1:7" s="11" customFormat="1" ht="24">
      <c r="A23" s="14" t="s">
        <v>23</v>
      </c>
      <c r="B23" s="15">
        <v>0</v>
      </c>
      <c r="C23" s="15">
        <v>12.73</v>
      </c>
      <c r="D23" s="15">
        <f t="shared" si="4"/>
        <v>12.73</v>
      </c>
      <c r="E23" s="15">
        <v>0</v>
      </c>
      <c r="F23" s="15">
        <v>19.79</v>
      </c>
      <c r="G23" s="15">
        <f t="shared" si="5"/>
        <v>19.79</v>
      </c>
    </row>
    <row r="24" spans="1:7" s="11" customFormat="1" ht="24">
      <c r="A24" s="19" t="s">
        <v>24</v>
      </c>
      <c r="B24" s="15">
        <v>0</v>
      </c>
      <c r="C24" s="15">
        <v>28.96</v>
      </c>
      <c r="D24" s="15">
        <f t="shared" si="4"/>
        <v>28.96</v>
      </c>
      <c r="E24" s="15">
        <v>0</v>
      </c>
      <c r="F24" s="15">
        <v>61.39</v>
      </c>
      <c r="G24" s="15">
        <f t="shared" si="5"/>
        <v>61.39</v>
      </c>
    </row>
    <row r="25" spans="1:7" s="11" customFormat="1" ht="24">
      <c r="A25" s="12" t="s">
        <v>25</v>
      </c>
      <c r="B25" s="16">
        <f>ROUND((B6+B21),2)</f>
        <v>2176.56</v>
      </c>
      <c r="C25" s="16">
        <f>ROUND((C6+C21),2)</f>
        <v>1340.27</v>
      </c>
      <c r="D25" s="16">
        <f>ROUND(SUM(B25:C25),2)</f>
        <v>3516.83</v>
      </c>
      <c r="E25" s="16">
        <f>ROUND((E6+E21),2)</f>
        <v>2056.8200000000002</v>
      </c>
      <c r="F25" s="16">
        <f>ROUND((F6+F21),2)</f>
        <v>1697.78</v>
      </c>
      <c r="G25" s="16">
        <f>ROUND(SUM(E25:F25),2)</f>
        <v>3754.6</v>
      </c>
    </row>
    <row r="26" spans="1:7" s="11" customFormat="1" ht="24">
      <c r="A26" s="20" t="s">
        <v>26</v>
      </c>
      <c r="B26" s="72">
        <f>ROUND((B25/B27)*1000,2)</f>
        <v>5575.35</v>
      </c>
      <c r="C26" s="73">
        <f>C25/B27*1000</f>
        <v>3433.1565870027412</v>
      </c>
      <c r="D26" s="72">
        <f>ROUND((D25/B27)*1000,2)</f>
        <v>9008.5</v>
      </c>
      <c r="E26" s="72">
        <f>ROUND((E25/E27)*1000,2)</f>
        <v>6777</v>
      </c>
      <c r="F26" s="73">
        <f>F25/E27*1000</f>
        <v>5594.0032948929165</v>
      </c>
      <c r="G26" s="72">
        <f>ROUND((G25/E27)*1000,2)</f>
        <v>12371</v>
      </c>
    </row>
    <row r="27" spans="1:7" s="11" customFormat="1" ht="24">
      <c r="A27" s="21" t="s">
        <v>27</v>
      </c>
      <c r="B27" s="78">
        <v>390.39</v>
      </c>
      <c r="C27" s="78"/>
      <c r="D27" s="78"/>
      <c r="E27" s="78">
        <v>303.5</v>
      </c>
      <c r="F27" s="78"/>
      <c r="G27" s="78"/>
    </row>
    <row r="28" spans="1:7" ht="24">
      <c r="A28" s="74" t="s">
        <v>28</v>
      </c>
      <c r="B28" s="78">
        <v>9978</v>
      </c>
      <c r="C28" s="78"/>
      <c r="D28" s="78"/>
      <c r="E28" s="78">
        <v>9977</v>
      </c>
      <c r="F28" s="78"/>
      <c r="G28" s="78"/>
    </row>
    <row r="29" spans="1:7" ht="24">
      <c r="A29" s="74" t="s">
        <v>29</v>
      </c>
      <c r="B29" s="78">
        <f>ROUND(B27*B28/1000,2)</f>
        <v>3895.31</v>
      </c>
      <c r="C29" s="78"/>
      <c r="D29" s="78"/>
      <c r="E29" s="78">
        <f>ROUND(E27*E28/1000,2)</f>
        <v>3028.02</v>
      </c>
      <c r="F29" s="78"/>
      <c r="G29" s="78"/>
    </row>
    <row r="30" spans="1:7" ht="24">
      <c r="A30" s="22" t="s">
        <v>30</v>
      </c>
      <c r="B30" s="23">
        <f>B29-B25</f>
        <v>1718.75</v>
      </c>
      <c r="C30" s="24" t="s">
        <v>31</v>
      </c>
      <c r="D30" s="23">
        <f>B29-D25</f>
        <v>378.48</v>
      </c>
      <c r="E30" s="23">
        <f>E29-E25</f>
        <v>971.19999999999982</v>
      </c>
      <c r="F30" s="24" t="s">
        <v>31</v>
      </c>
      <c r="G30" s="23">
        <f>E29-G25</f>
        <v>-726.57999999999993</v>
      </c>
    </row>
    <row r="31" spans="1:7" ht="24">
      <c r="A31" s="25" t="s">
        <v>32</v>
      </c>
      <c r="B31" s="70">
        <f>B28-B26</f>
        <v>4402.6499999999996</v>
      </c>
      <c r="C31" s="71" t="s">
        <v>31</v>
      </c>
      <c r="D31" s="70">
        <f>B28-D26</f>
        <v>969.5</v>
      </c>
      <c r="E31" s="70">
        <f>E28-E26</f>
        <v>3200</v>
      </c>
      <c r="F31" s="71" t="s">
        <v>31</v>
      </c>
      <c r="G31" s="70">
        <f>E28-G26</f>
        <v>-2394</v>
      </c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</sheetData>
  <mergeCells count="9">
    <mergeCell ref="B29:D29"/>
    <mergeCell ref="E29:G29"/>
    <mergeCell ref="B3:G3"/>
    <mergeCell ref="B4:D4"/>
    <mergeCell ref="E4:G4"/>
    <mergeCell ref="B27:D27"/>
    <mergeCell ref="E27:G27"/>
    <mergeCell ref="B28:D28"/>
    <mergeCell ref="E28:G28"/>
  </mergeCells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44"/>
  <sheetViews>
    <sheetView workbookViewId="0">
      <selection activeCell="J7" sqref="J7"/>
    </sheetView>
  </sheetViews>
  <sheetFormatPr defaultColWidth="8" defaultRowHeight="24"/>
  <cols>
    <col min="1" max="1" width="41.42578125" style="43" customWidth="1"/>
    <col min="2" max="2" width="11.140625" style="43" customWidth="1"/>
    <col min="3" max="5" width="11.140625" style="27" customWidth="1"/>
    <col min="6" max="6" width="11.140625" style="43" customWidth="1"/>
    <col min="7" max="7" width="11.140625" style="27" customWidth="1"/>
    <col min="8" max="8" width="8" style="27" customWidth="1"/>
    <col min="9" max="9" width="8" style="43" customWidth="1"/>
    <col min="10" max="12" width="8" style="27" customWidth="1"/>
    <col min="13" max="13" width="8" style="43" customWidth="1"/>
    <col min="14" max="16" width="8" style="27" customWidth="1"/>
    <col min="17" max="17" width="8" style="43" customWidth="1"/>
    <col min="18" max="20" width="8" style="27" customWidth="1"/>
    <col min="21" max="21" width="8" style="43" customWidth="1"/>
    <col min="22" max="24" width="8" style="27" customWidth="1"/>
    <col min="25" max="25" width="8" style="43" customWidth="1"/>
    <col min="26" max="28" width="8" style="27" customWidth="1"/>
    <col min="29" max="29" width="8" style="43" customWidth="1"/>
    <col min="30" max="32" width="8" style="27" customWidth="1"/>
    <col min="33" max="33" width="8" style="43" customWidth="1"/>
    <col min="34" max="36" width="8" style="27" customWidth="1"/>
    <col min="37" max="37" width="8" style="43" customWidth="1"/>
    <col min="38" max="40" width="8" style="27" customWidth="1"/>
    <col min="41" max="41" width="8" style="43" customWidth="1"/>
    <col min="42" max="44" width="8" style="27" customWidth="1"/>
    <col min="45" max="45" width="8" style="43" customWidth="1"/>
    <col min="46" max="48" width="8" style="27" customWidth="1"/>
    <col min="49" max="49" width="8" style="43" customWidth="1"/>
    <col min="50" max="52" width="8" style="27" customWidth="1"/>
    <col min="53" max="53" width="8" style="43" customWidth="1"/>
    <col min="54" max="56" width="8" style="27" customWidth="1"/>
    <col min="57" max="57" width="8" style="43" customWidth="1"/>
    <col min="58" max="60" width="8" style="27" customWidth="1"/>
    <col min="61" max="61" width="8" style="43" customWidth="1"/>
    <col min="62" max="64" width="8" style="27" customWidth="1"/>
    <col min="65" max="65" width="8" style="43" customWidth="1"/>
    <col min="66" max="68" width="8" style="27" customWidth="1"/>
    <col min="69" max="69" width="8" style="43" customWidth="1"/>
    <col min="70" max="72" width="8" style="27" customWidth="1"/>
    <col min="73" max="73" width="8" style="43" customWidth="1"/>
    <col min="74" max="76" width="8" style="27" customWidth="1"/>
    <col min="77" max="77" width="8" style="43" customWidth="1"/>
    <col min="78" max="80" width="8" style="27" customWidth="1"/>
    <col min="81" max="81" width="8" style="43" customWidth="1"/>
    <col min="82" max="84" width="8" style="27" customWidth="1"/>
    <col min="85" max="85" width="8" style="43" customWidth="1"/>
    <col min="86" max="88" width="8" style="27" customWidth="1"/>
    <col min="89" max="89" width="8" style="43" customWidth="1"/>
    <col min="90" max="92" width="8" style="27" customWidth="1"/>
    <col min="93" max="93" width="8" style="43" customWidth="1"/>
    <col min="94" max="96" width="8" style="27" customWidth="1"/>
    <col min="97" max="97" width="8" style="43" customWidth="1"/>
    <col min="98" max="100" width="8" style="27" customWidth="1"/>
    <col min="101" max="101" width="8" style="43" customWidth="1"/>
    <col min="102" max="104" width="8" style="27" customWidth="1"/>
    <col min="105" max="105" width="8" style="43" customWidth="1"/>
    <col min="106" max="108" width="8" style="27" customWidth="1"/>
    <col min="109" max="109" width="8" style="43" customWidth="1"/>
    <col min="110" max="112" width="8" style="27" customWidth="1"/>
    <col min="113" max="113" width="8" style="43" customWidth="1"/>
    <col min="114" max="116" width="8" style="27" customWidth="1"/>
    <col min="117" max="117" width="8" style="43" customWidth="1"/>
    <col min="118" max="120" width="8" style="27" customWidth="1"/>
    <col min="121" max="121" width="8" style="43" customWidth="1"/>
    <col min="122" max="124" width="8" style="27" customWidth="1"/>
    <col min="125" max="125" width="8" style="43" customWidth="1"/>
    <col min="126" max="128" width="8" style="27" customWidth="1"/>
    <col min="129" max="129" width="8" style="43" customWidth="1"/>
    <col min="130" max="132" width="8" style="27" customWidth="1"/>
    <col min="133" max="133" width="8" style="43" customWidth="1"/>
    <col min="134" max="136" width="8" style="27" customWidth="1"/>
    <col min="137" max="137" width="8" style="43" customWidth="1"/>
    <col min="138" max="140" width="8" style="27" customWidth="1"/>
    <col min="141" max="141" width="8" style="43" customWidth="1"/>
    <col min="142" max="144" width="8" style="27" customWidth="1"/>
    <col min="145" max="145" width="8" style="43" customWidth="1"/>
    <col min="146" max="148" width="8" style="27" customWidth="1"/>
    <col min="149" max="149" width="8" style="43" customWidth="1"/>
    <col min="150" max="152" width="8" style="27" customWidth="1"/>
    <col min="153" max="153" width="8" style="43" customWidth="1"/>
    <col min="154" max="156" width="8" style="27" customWidth="1"/>
    <col min="157" max="157" width="8" style="43" customWidth="1"/>
    <col min="158" max="160" width="8" style="27" customWidth="1"/>
    <col min="161" max="161" width="8" style="43" customWidth="1"/>
    <col min="162" max="164" width="8" style="27" customWidth="1"/>
    <col min="165" max="165" width="8" style="43" customWidth="1"/>
    <col min="166" max="168" width="8" style="27" customWidth="1"/>
    <col min="169" max="169" width="8" style="43" customWidth="1"/>
    <col min="170" max="172" width="8" style="27" customWidth="1"/>
    <col min="173" max="173" width="8" style="43" customWidth="1"/>
    <col min="174" max="176" width="8" style="27" customWidth="1"/>
    <col min="177" max="177" width="8" style="43" customWidth="1"/>
    <col min="178" max="180" width="8" style="27" customWidth="1"/>
    <col min="181" max="181" width="8" style="43" customWidth="1"/>
    <col min="182" max="184" width="8" style="27" customWidth="1"/>
    <col min="185" max="185" width="8" style="43" customWidth="1"/>
    <col min="186" max="188" width="8" style="27" customWidth="1"/>
    <col min="189" max="189" width="8" style="43" customWidth="1"/>
    <col min="190" max="192" width="8" style="27" customWidth="1"/>
    <col min="193" max="193" width="8" style="43" customWidth="1"/>
    <col min="194" max="16384" width="8" style="27"/>
  </cols>
  <sheetData>
    <row r="1" spans="1:193" ht="27.75">
      <c r="A1" s="1" t="s">
        <v>60</v>
      </c>
      <c r="B1" s="27"/>
      <c r="F1" s="27"/>
      <c r="I1" s="27"/>
      <c r="M1" s="27"/>
      <c r="Q1" s="27"/>
      <c r="U1" s="27"/>
      <c r="Y1" s="27"/>
      <c r="AC1" s="27"/>
      <c r="AG1" s="27"/>
      <c r="AK1" s="27"/>
      <c r="AO1" s="27"/>
      <c r="AS1" s="27"/>
      <c r="AW1" s="27"/>
      <c r="BA1" s="27"/>
      <c r="BE1" s="27"/>
      <c r="BI1" s="27"/>
      <c r="BM1" s="27"/>
      <c r="BQ1" s="27"/>
      <c r="BU1" s="27"/>
      <c r="BY1" s="27"/>
      <c r="CC1" s="27"/>
      <c r="CG1" s="27"/>
      <c r="CK1" s="27"/>
      <c r="CO1" s="27"/>
      <c r="CS1" s="27"/>
      <c r="CW1" s="27"/>
      <c r="DA1" s="27"/>
      <c r="DE1" s="27"/>
      <c r="DI1" s="27"/>
      <c r="DM1" s="27"/>
      <c r="DQ1" s="27"/>
      <c r="DU1" s="27"/>
      <c r="DY1" s="27"/>
      <c r="EC1" s="27"/>
      <c r="EG1" s="27"/>
      <c r="EK1" s="27"/>
      <c r="EO1" s="27"/>
      <c r="ES1" s="27"/>
      <c r="EW1" s="27"/>
      <c r="FA1" s="27"/>
      <c r="FE1" s="27"/>
      <c r="FI1" s="27"/>
      <c r="FM1" s="27"/>
      <c r="FQ1" s="27"/>
      <c r="FU1" s="27"/>
      <c r="FY1" s="27"/>
      <c r="GC1" s="27"/>
      <c r="GG1" s="27"/>
      <c r="GK1" s="27"/>
    </row>
    <row r="2" spans="1:193">
      <c r="A2" s="28"/>
      <c r="B2" s="27"/>
      <c r="D2" s="29"/>
      <c r="F2" s="27"/>
      <c r="G2" s="29" t="s">
        <v>0</v>
      </c>
      <c r="I2" s="27"/>
      <c r="M2" s="27"/>
      <c r="Q2" s="27"/>
      <c r="U2" s="27"/>
      <c r="Y2" s="27"/>
      <c r="AC2" s="27"/>
      <c r="AG2" s="27"/>
      <c r="AK2" s="27"/>
      <c r="AO2" s="27"/>
      <c r="AS2" s="27"/>
      <c r="AW2" s="27"/>
      <c r="BA2" s="27"/>
      <c r="BE2" s="27"/>
      <c r="BI2" s="27"/>
      <c r="BM2" s="27"/>
      <c r="BQ2" s="27"/>
      <c r="BU2" s="27"/>
      <c r="BY2" s="27"/>
      <c r="CC2" s="27"/>
      <c r="CG2" s="27"/>
      <c r="CK2" s="27"/>
      <c r="CO2" s="27"/>
      <c r="CS2" s="27"/>
      <c r="CW2" s="27"/>
      <c r="DA2" s="27"/>
      <c r="DE2" s="27"/>
      <c r="DI2" s="27"/>
      <c r="DM2" s="27"/>
      <c r="DQ2" s="27"/>
      <c r="DU2" s="27"/>
      <c r="DY2" s="27"/>
      <c r="EC2" s="27"/>
      <c r="EG2" s="27"/>
      <c r="EK2" s="27"/>
      <c r="EO2" s="27"/>
      <c r="ES2" s="27"/>
      <c r="EW2" s="27"/>
      <c r="FA2" s="27"/>
      <c r="FE2" s="27"/>
      <c r="FI2" s="27"/>
      <c r="FM2" s="27"/>
      <c r="FQ2" s="27"/>
      <c r="FU2" s="27"/>
      <c r="FY2" s="27"/>
      <c r="GC2" s="27"/>
      <c r="GG2" s="27"/>
      <c r="GK2" s="27"/>
    </row>
    <row r="3" spans="1:193" ht="27.75">
      <c r="A3" s="30"/>
      <c r="B3" s="79" t="s">
        <v>56</v>
      </c>
      <c r="C3" s="80"/>
      <c r="D3" s="80"/>
      <c r="E3" s="80"/>
      <c r="F3" s="80"/>
      <c r="G3" s="81"/>
      <c r="I3" s="27"/>
      <c r="M3" s="27"/>
      <c r="Q3" s="27"/>
      <c r="U3" s="27"/>
      <c r="Y3" s="27"/>
      <c r="AC3" s="27"/>
      <c r="AG3" s="27"/>
      <c r="AK3" s="27"/>
      <c r="AO3" s="27"/>
      <c r="AS3" s="27"/>
      <c r="AW3" s="27"/>
      <c r="BA3" s="27"/>
      <c r="BE3" s="27"/>
      <c r="BI3" s="27"/>
      <c r="BM3" s="27"/>
      <c r="BQ3" s="27"/>
      <c r="BU3" s="27"/>
      <c r="BY3" s="27"/>
      <c r="CC3" s="27"/>
      <c r="CG3" s="27"/>
      <c r="CK3" s="27"/>
      <c r="CO3" s="27"/>
      <c r="CS3" s="27"/>
      <c r="CW3" s="27"/>
      <c r="DA3" s="27"/>
      <c r="DE3" s="27"/>
      <c r="DI3" s="27"/>
      <c r="DM3" s="27"/>
      <c r="DQ3" s="27"/>
      <c r="DU3" s="27"/>
      <c r="DY3" s="27"/>
      <c r="EC3" s="27"/>
      <c r="EG3" s="27"/>
      <c r="EK3" s="27"/>
      <c r="EO3" s="27"/>
      <c r="ES3" s="27"/>
      <c r="EW3" s="27"/>
      <c r="FA3" s="27"/>
      <c r="FE3" s="27"/>
      <c r="FI3" s="27"/>
      <c r="FM3" s="27"/>
      <c r="FQ3" s="27"/>
      <c r="FU3" s="27"/>
      <c r="FY3" s="27"/>
      <c r="GC3" s="27"/>
      <c r="GG3" s="27"/>
      <c r="GK3" s="27"/>
    </row>
    <row r="4" spans="1:193" ht="27.75">
      <c r="A4" s="31" t="s">
        <v>1</v>
      </c>
      <c r="B4" s="79" t="s">
        <v>2</v>
      </c>
      <c r="C4" s="80"/>
      <c r="D4" s="81"/>
      <c r="E4" s="79" t="s">
        <v>3</v>
      </c>
      <c r="F4" s="80"/>
      <c r="G4" s="81"/>
      <c r="I4" s="27"/>
      <c r="M4" s="27"/>
      <c r="Q4" s="27"/>
      <c r="U4" s="27"/>
      <c r="Y4" s="27"/>
      <c r="AC4" s="27"/>
      <c r="AG4" s="27"/>
      <c r="AK4" s="27"/>
      <c r="AO4" s="27"/>
      <c r="AS4" s="27"/>
      <c r="AW4" s="27"/>
      <c r="BA4" s="27"/>
      <c r="BE4" s="27"/>
      <c r="BI4" s="27"/>
      <c r="BM4" s="27"/>
      <c r="BQ4" s="27"/>
      <c r="BU4" s="27"/>
      <c r="BY4" s="27"/>
      <c r="CC4" s="27"/>
      <c r="CG4" s="27"/>
      <c r="CK4" s="27"/>
      <c r="CO4" s="27"/>
      <c r="CS4" s="27"/>
      <c r="CW4" s="27"/>
      <c r="DA4" s="27"/>
      <c r="DE4" s="27"/>
      <c r="DI4" s="27"/>
      <c r="DM4" s="27"/>
      <c r="DQ4" s="27"/>
      <c r="DU4" s="27"/>
      <c r="DY4" s="27"/>
      <c r="EC4" s="27"/>
      <c r="EG4" s="27"/>
      <c r="EK4" s="27"/>
      <c r="EO4" s="27"/>
      <c r="ES4" s="27"/>
      <c r="EW4" s="27"/>
      <c r="FA4" s="27"/>
      <c r="FE4" s="27"/>
      <c r="FI4" s="27"/>
      <c r="FM4" s="27"/>
      <c r="FQ4" s="27"/>
      <c r="FU4" s="27"/>
      <c r="FY4" s="27"/>
      <c r="GC4" s="27"/>
      <c r="GG4" s="27"/>
      <c r="GK4" s="27"/>
    </row>
    <row r="5" spans="1:193">
      <c r="A5" s="32"/>
      <c r="B5" s="8" t="s">
        <v>4</v>
      </c>
      <c r="C5" s="8" t="s">
        <v>53</v>
      </c>
      <c r="D5" s="8" t="s">
        <v>5</v>
      </c>
      <c r="E5" s="8" t="s">
        <v>4</v>
      </c>
      <c r="F5" s="8" t="s">
        <v>53</v>
      </c>
      <c r="G5" s="8" t="s">
        <v>5</v>
      </c>
      <c r="I5" s="27"/>
      <c r="M5" s="27"/>
      <c r="Q5" s="27"/>
      <c r="U5" s="27"/>
      <c r="Y5" s="27"/>
      <c r="AC5" s="27"/>
      <c r="AG5" s="27"/>
      <c r="AK5" s="27"/>
      <c r="AO5" s="27"/>
      <c r="AS5" s="27"/>
      <c r="AW5" s="27"/>
      <c r="BA5" s="27"/>
      <c r="BE5" s="27"/>
      <c r="BI5" s="27"/>
      <c r="BM5" s="27"/>
      <c r="BQ5" s="27"/>
      <c r="BU5" s="27"/>
      <c r="BY5" s="27"/>
      <c r="CC5" s="27"/>
      <c r="CG5" s="27"/>
      <c r="CK5" s="27"/>
      <c r="CO5" s="27"/>
      <c r="CS5" s="27"/>
      <c r="CW5" s="27"/>
      <c r="DA5" s="27"/>
      <c r="DE5" s="27"/>
      <c r="DI5" s="27"/>
      <c r="DM5" s="27"/>
      <c r="DQ5" s="27"/>
      <c r="DU5" s="27"/>
      <c r="DY5" s="27"/>
      <c r="EC5" s="27"/>
      <c r="EG5" s="27"/>
      <c r="EK5" s="27"/>
      <c r="EO5" s="27"/>
      <c r="ES5" s="27"/>
      <c r="EW5" s="27"/>
      <c r="FA5" s="27"/>
      <c r="FE5" s="27"/>
      <c r="FI5" s="27"/>
      <c r="FM5" s="27"/>
      <c r="FQ5" s="27"/>
      <c r="FU5" s="27"/>
      <c r="FY5" s="27"/>
      <c r="GC5" s="27"/>
      <c r="GG5" s="27"/>
      <c r="GK5" s="27"/>
    </row>
    <row r="6" spans="1:193">
      <c r="A6" s="33" t="s">
        <v>33</v>
      </c>
      <c r="B6" s="34">
        <f t="shared" ref="B6:C6" si="0">B7+B10+B17</f>
        <v>2519.38</v>
      </c>
      <c r="C6" s="34">
        <f t="shared" si="0"/>
        <v>5122.8900000000003</v>
      </c>
      <c r="D6" s="35">
        <f>D7+D10+D17</f>
        <v>7642.2699999999995</v>
      </c>
      <c r="E6" s="34">
        <f t="shared" ref="E6:F6" si="1">E7+E10+E17</f>
        <v>2656.3599999999997</v>
      </c>
      <c r="F6" s="34">
        <f t="shared" si="1"/>
        <v>4227.47</v>
      </c>
      <c r="G6" s="35">
        <f>G7+G10+G17</f>
        <v>6883.83</v>
      </c>
      <c r="I6" s="27"/>
      <c r="M6" s="27"/>
      <c r="Q6" s="27"/>
      <c r="U6" s="27"/>
      <c r="Y6" s="27"/>
      <c r="AC6" s="27"/>
      <c r="AG6" s="27"/>
      <c r="AK6" s="27"/>
      <c r="AO6" s="27"/>
      <c r="AS6" s="27"/>
      <c r="AW6" s="27"/>
      <c r="BA6" s="27"/>
      <c r="BE6" s="27"/>
      <c r="BI6" s="27"/>
      <c r="BM6" s="27"/>
      <c r="BQ6" s="27"/>
      <c r="BU6" s="27"/>
      <c r="BY6" s="27"/>
      <c r="CC6" s="27"/>
      <c r="CG6" s="27"/>
      <c r="CK6" s="27"/>
      <c r="CO6" s="27"/>
      <c r="CS6" s="27"/>
      <c r="CW6" s="27"/>
      <c r="DA6" s="27"/>
      <c r="DE6" s="27"/>
      <c r="DI6" s="27"/>
      <c r="DM6" s="27"/>
      <c r="DQ6" s="27"/>
      <c r="DU6" s="27"/>
      <c r="DY6" s="27"/>
      <c r="EC6" s="27"/>
      <c r="EG6" s="27"/>
      <c r="EK6" s="27"/>
      <c r="EO6" s="27"/>
      <c r="ES6" s="27"/>
      <c r="EW6" s="27"/>
      <c r="FA6" s="27"/>
      <c r="FE6" s="27"/>
      <c r="FI6" s="27"/>
      <c r="FM6" s="27"/>
      <c r="FQ6" s="27"/>
      <c r="FU6" s="27"/>
      <c r="FY6" s="27"/>
      <c r="GC6" s="27"/>
      <c r="GG6" s="27"/>
      <c r="GK6" s="27"/>
    </row>
    <row r="7" spans="1:193">
      <c r="A7" s="36" t="s">
        <v>34</v>
      </c>
      <c r="B7" s="37">
        <f t="shared" ref="B7:C7" si="2">SUM(B8:B9)</f>
        <v>1061.82</v>
      </c>
      <c r="C7" s="37">
        <f t="shared" si="2"/>
        <v>4595.76</v>
      </c>
      <c r="D7" s="23">
        <f>SUM(D8:D9)</f>
        <v>5657.58</v>
      </c>
      <c r="E7" s="37">
        <f t="shared" ref="E7:F7" si="3">SUM(E8:E9)</f>
        <v>1206.4199999999998</v>
      </c>
      <c r="F7" s="37">
        <f t="shared" si="3"/>
        <v>3589.39</v>
      </c>
      <c r="G7" s="23">
        <f>SUM(G8:G9)</f>
        <v>4795.8099999999995</v>
      </c>
      <c r="I7" s="27"/>
      <c r="M7" s="27"/>
      <c r="Q7" s="27"/>
      <c r="U7" s="27"/>
      <c r="Y7" s="27"/>
      <c r="AC7" s="27"/>
      <c r="AG7" s="27"/>
      <c r="AK7" s="27"/>
      <c r="AO7" s="27"/>
      <c r="AS7" s="27"/>
      <c r="AW7" s="27"/>
      <c r="BA7" s="27"/>
      <c r="BE7" s="27"/>
      <c r="BI7" s="27"/>
      <c r="BM7" s="27"/>
      <c r="BQ7" s="27"/>
      <c r="BU7" s="27"/>
      <c r="BY7" s="27"/>
      <c r="CC7" s="27"/>
      <c r="CG7" s="27"/>
      <c r="CK7" s="27"/>
      <c r="CO7" s="27"/>
      <c r="CS7" s="27"/>
      <c r="CW7" s="27"/>
      <c r="DA7" s="27"/>
      <c r="DE7" s="27"/>
      <c r="DI7" s="27"/>
      <c r="DM7" s="27"/>
      <c r="DQ7" s="27"/>
      <c r="DU7" s="27"/>
      <c r="DY7" s="27"/>
      <c r="EC7" s="27"/>
      <c r="EG7" s="27"/>
      <c r="EK7" s="27"/>
      <c r="EO7" s="27"/>
      <c r="ES7" s="27"/>
      <c r="EW7" s="27"/>
      <c r="FA7" s="27"/>
      <c r="FE7" s="27"/>
      <c r="FI7" s="27"/>
      <c r="FM7" s="27"/>
      <c r="FQ7" s="27"/>
      <c r="FU7" s="27"/>
      <c r="FY7" s="27"/>
      <c r="GC7" s="27"/>
      <c r="GG7" s="27"/>
      <c r="GK7" s="27"/>
    </row>
    <row r="8" spans="1:193">
      <c r="A8" s="38" t="s">
        <v>35</v>
      </c>
      <c r="B8" s="39">
        <v>115.98</v>
      </c>
      <c r="C8" s="39">
        <v>164.04</v>
      </c>
      <c r="D8" s="39">
        <f>SUM(B8:C8)</f>
        <v>280.02</v>
      </c>
      <c r="E8" s="39">
        <v>94.34</v>
      </c>
      <c r="F8" s="39">
        <v>155.44</v>
      </c>
      <c r="G8" s="39">
        <f t="shared" ref="G8:G9" si="4">SUM(E8:F8)</f>
        <v>249.78</v>
      </c>
      <c r="I8" s="27"/>
      <c r="M8" s="27"/>
      <c r="Q8" s="27"/>
      <c r="U8" s="27"/>
      <c r="Y8" s="27"/>
      <c r="AC8" s="27"/>
      <c r="AG8" s="27"/>
      <c r="AK8" s="27"/>
      <c r="AO8" s="27"/>
      <c r="AS8" s="27"/>
      <c r="AW8" s="27"/>
      <c r="BA8" s="27"/>
      <c r="BE8" s="27"/>
      <c r="BI8" s="27"/>
      <c r="BM8" s="27"/>
      <c r="BQ8" s="27"/>
      <c r="BU8" s="27"/>
      <c r="BY8" s="27"/>
      <c r="CC8" s="27"/>
      <c r="CG8" s="27"/>
      <c r="CK8" s="27"/>
      <c r="CO8" s="27"/>
      <c r="CS8" s="27"/>
      <c r="CW8" s="27"/>
      <c r="DA8" s="27"/>
      <c r="DE8" s="27"/>
      <c r="DI8" s="27"/>
      <c r="DM8" s="27"/>
      <c r="DQ8" s="27"/>
      <c r="DU8" s="27"/>
      <c r="DY8" s="27"/>
      <c r="EC8" s="27"/>
      <c r="EG8" s="27"/>
      <c r="EK8" s="27"/>
      <c r="EO8" s="27"/>
      <c r="ES8" s="27"/>
      <c r="EW8" s="27"/>
      <c r="FA8" s="27"/>
      <c r="FE8" s="27"/>
      <c r="FI8" s="27"/>
      <c r="FM8" s="27"/>
      <c r="FQ8" s="27"/>
      <c r="FU8" s="27"/>
      <c r="FY8" s="27"/>
      <c r="GC8" s="27"/>
      <c r="GG8" s="27"/>
      <c r="GK8" s="27"/>
    </row>
    <row r="9" spans="1:193">
      <c r="A9" s="38" t="s">
        <v>36</v>
      </c>
      <c r="B9" s="39">
        <v>945.84</v>
      </c>
      <c r="C9" s="39">
        <v>4431.72</v>
      </c>
      <c r="D9" s="39">
        <f>SUM(B9:C9)</f>
        <v>5377.56</v>
      </c>
      <c r="E9" s="39">
        <v>1112.08</v>
      </c>
      <c r="F9" s="39">
        <v>3433.95</v>
      </c>
      <c r="G9" s="39">
        <f t="shared" si="4"/>
        <v>4546.03</v>
      </c>
      <c r="I9" s="27"/>
      <c r="M9" s="27"/>
      <c r="Q9" s="27"/>
      <c r="U9" s="27"/>
      <c r="Y9" s="27"/>
      <c r="AC9" s="27"/>
      <c r="AG9" s="27"/>
      <c r="AK9" s="27"/>
      <c r="AO9" s="27"/>
      <c r="AS9" s="27"/>
      <c r="AW9" s="27"/>
      <c r="BA9" s="27"/>
      <c r="BE9" s="27"/>
      <c r="BI9" s="27"/>
      <c r="BM9" s="27"/>
      <c r="BQ9" s="27"/>
      <c r="BU9" s="27"/>
      <c r="BY9" s="27"/>
      <c r="CC9" s="27"/>
      <c r="CG9" s="27"/>
      <c r="CK9" s="27"/>
      <c r="CO9" s="27"/>
      <c r="CS9" s="27"/>
      <c r="CW9" s="27"/>
      <c r="DA9" s="27"/>
      <c r="DE9" s="27"/>
      <c r="DI9" s="27"/>
      <c r="DM9" s="27"/>
      <c r="DQ9" s="27"/>
      <c r="DU9" s="27"/>
      <c r="DY9" s="27"/>
      <c r="EC9" s="27"/>
      <c r="EG9" s="27"/>
      <c r="EK9" s="27"/>
      <c r="EO9" s="27"/>
      <c r="ES9" s="27"/>
      <c r="EW9" s="27"/>
      <c r="FA9" s="27"/>
      <c r="FE9" s="27"/>
      <c r="FI9" s="27"/>
      <c r="FM9" s="27"/>
      <c r="FQ9" s="27"/>
      <c r="FU9" s="27"/>
      <c r="FY9" s="27"/>
      <c r="GC9" s="27"/>
      <c r="GG9" s="27"/>
      <c r="GK9" s="27"/>
    </row>
    <row r="10" spans="1:193">
      <c r="A10" s="36" t="s">
        <v>37</v>
      </c>
      <c r="B10" s="37">
        <f>SUM(B11:B16)</f>
        <v>1457.5600000000002</v>
      </c>
      <c r="C10" s="23">
        <f>SUM(C11:C16)</f>
        <v>27.169999999999998</v>
      </c>
      <c r="D10" s="23">
        <f t="shared" ref="D10" si="5">SUM(D11:D16)</f>
        <v>1484.73</v>
      </c>
      <c r="E10" s="37">
        <f>SUM(E11:E16)</f>
        <v>1449.9399999999998</v>
      </c>
      <c r="F10" s="23">
        <f>SUM(F11:F16)</f>
        <v>187.74</v>
      </c>
      <c r="G10" s="23">
        <f t="shared" ref="G10" si="6">SUM(G11:G16)</f>
        <v>1637.6799999999998</v>
      </c>
      <c r="I10" s="27"/>
      <c r="M10" s="27"/>
      <c r="Q10" s="27"/>
      <c r="U10" s="27"/>
      <c r="Y10" s="27"/>
      <c r="AC10" s="27"/>
      <c r="AG10" s="27"/>
      <c r="AK10" s="27"/>
      <c r="AO10" s="27"/>
      <c r="AS10" s="27"/>
      <c r="AW10" s="27"/>
      <c r="BA10" s="27"/>
      <c r="BE10" s="27"/>
      <c r="BI10" s="27"/>
      <c r="BM10" s="27"/>
      <c r="BQ10" s="27"/>
      <c r="BU10" s="27"/>
      <c r="BY10" s="27"/>
      <c r="CC10" s="27"/>
      <c r="CG10" s="27"/>
      <c r="CK10" s="27"/>
      <c r="CO10" s="27"/>
      <c r="CS10" s="27"/>
      <c r="CW10" s="27"/>
      <c r="DA10" s="27"/>
      <c r="DE10" s="27"/>
      <c r="DI10" s="27"/>
      <c r="DM10" s="27"/>
      <c r="DQ10" s="27"/>
      <c r="DU10" s="27"/>
      <c r="DY10" s="27"/>
      <c r="EC10" s="27"/>
      <c r="EG10" s="27"/>
      <c r="EK10" s="27"/>
      <c r="EO10" s="27"/>
      <c r="ES10" s="27"/>
      <c r="EW10" s="27"/>
      <c r="FA10" s="27"/>
      <c r="FE10" s="27"/>
      <c r="FI10" s="27"/>
      <c r="FM10" s="27"/>
      <c r="FQ10" s="27"/>
      <c r="FU10" s="27"/>
      <c r="FY10" s="27"/>
      <c r="GC10" s="27"/>
      <c r="GG10" s="27"/>
      <c r="GK10" s="27"/>
    </row>
    <row r="11" spans="1:193">
      <c r="A11" s="38" t="s">
        <v>38</v>
      </c>
      <c r="B11" s="39">
        <v>859.35</v>
      </c>
      <c r="C11" s="39">
        <v>21.74</v>
      </c>
      <c r="D11" s="39">
        <f t="shared" ref="D11:D16" si="7">SUM(B11:C11)</f>
        <v>881.09</v>
      </c>
      <c r="E11" s="39">
        <v>1018.04</v>
      </c>
      <c r="F11" s="39">
        <v>187.74</v>
      </c>
      <c r="G11" s="39">
        <f t="shared" ref="G11:G16" si="8">SUM(E11:F11)</f>
        <v>1205.78</v>
      </c>
      <c r="I11" s="27"/>
      <c r="M11" s="27"/>
      <c r="Q11" s="27"/>
      <c r="U11" s="27"/>
      <c r="Y11" s="27"/>
      <c r="AC11" s="27"/>
      <c r="AG11" s="27"/>
      <c r="AK11" s="27"/>
      <c r="AO11" s="27"/>
      <c r="AS11" s="27"/>
      <c r="AW11" s="27"/>
      <c r="BA11" s="27"/>
      <c r="BE11" s="27"/>
      <c r="BI11" s="27"/>
      <c r="BM11" s="27"/>
      <c r="BQ11" s="27"/>
      <c r="BU11" s="27"/>
      <c r="BY11" s="27"/>
      <c r="CC11" s="27"/>
      <c r="CG11" s="27"/>
      <c r="CK11" s="27"/>
      <c r="CO11" s="27"/>
      <c r="CS11" s="27"/>
      <c r="CW11" s="27"/>
      <c r="DA11" s="27"/>
      <c r="DE11" s="27"/>
      <c r="DI11" s="27"/>
      <c r="DM11" s="27"/>
      <c r="DQ11" s="27"/>
      <c r="DU11" s="27"/>
      <c r="DY11" s="27"/>
      <c r="EC11" s="27"/>
      <c r="EG11" s="27"/>
      <c r="EK11" s="27"/>
      <c r="EO11" s="27"/>
      <c r="ES11" s="27"/>
      <c r="EW11" s="27"/>
      <c r="FA11" s="27"/>
      <c r="FE11" s="27"/>
      <c r="FI11" s="27"/>
      <c r="FM11" s="27"/>
      <c r="FQ11" s="27"/>
      <c r="FU11" s="27"/>
      <c r="FY11" s="27"/>
      <c r="GC11" s="27"/>
      <c r="GG11" s="27"/>
      <c r="GK11" s="27"/>
    </row>
    <row r="12" spans="1:193">
      <c r="A12" s="38" t="s">
        <v>39</v>
      </c>
      <c r="B12" s="39">
        <v>36.33</v>
      </c>
      <c r="C12" s="39">
        <v>0</v>
      </c>
      <c r="D12" s="39">
        <f t="shared" si="7"/>
        <v>36.33</v>
      </c>
      <c r="E12" s="39">
        <v>40.71</v>
      </c>
      <c r="F12" s="39">
        <v>0</v>
      </c>
      <c r="G12" s="39">
        <f t="shared" si="8"/>
        <v>40.71</v>
      </c>
      <c r="I12" s="27"/>
      <c r="M12" s="27"/>
      <c r="Q12" s="27"/>
      <c r="U12" s="27"/>
      <c r="Y12" s="27"/>
      <c r="AC12" s="27"/>
      <c r="AG12" s="27"/>
      <c r="AK12" s="27"/>
      <c r="AO12" s="27"/>
      <c r="AS12" s="27"/>
      <c r="AW12" s="27"/>
      <c r="BA12" s="27"/>
      <c r="BE12" s="27"/>
      <c r="BI12" s="27"/>
      <c r="BM12" s="27"/>
      <c r="BQ12" s="27"/>
      <c r="BU12" s="27"/>
      <c r="BY12" s="27"/>
      <c r="CC12" s="27"/>
      <c r="CG12" s="27"/>
      <c r="CK12" s="27"/>
      <c r="CO12" s="27"/>
      <c r="CS12" s="27"/>
      <c r="CW12" s="27"/>
      <c r="DA12" s="27"/>
      <c r="DE12" s="27"/>
      <c r="DI12" s="27"/>
      <c r="DM12" s="27"/>
      <c r="DQ12" s="27"/>
      <c r="DU12" s="27"/>
      <c r="DY12" s="27"/>
      <c r="EC12" s="27"/>
      <c r="EG12" s="27"/>
      <c r="EK12" s="27"/>
      <c r="EO12" s="27"/>
      <c r="ES12" s="27"/>
      <c r="EW12" s="27"/>
      <c r="FA12" s="27"/>
      <c r="FE12" s="27"/>
      <c r="FI12" s="27"/>
      <c r="FM12" s="27"/>
      <c r="FQ12" s="27"/>
      <c r="FU12" s="27"/>
      <c r="FY12" s="27"/>
      <c r="GC12" s="27"/>
      <c r="GG12" s="27"/>
      <c r="GK12" s="27"/>
    </row>
    <row r="13" spans="1:193">
      <c r="A13" s="14" t="s">
        <v>40</v>
      </c>
      <c r="B13" s="39">
        <v>395.48</v>
      </c>
      <c r="C13" s="39">
        <v>0</v>
      </c>
      <c r="D13" s="39">
        <f t="shared" si="7"/>
        <v>395.48</v>
      </c>
      <c r="E13" s="39">
        <v>304.29000000000002</v>
      </c>
      <c r="F13" s="39">
        <v>0</v>
      </c>
      <c r="G13" s="39">
        <f t="shared" si="8"/>
        <v>304.29000000000002</v>
      </c>
      <c r="I13" s="27"/>
      <c r="M13" s="27"/>
      <c r="Q13" s="27"/>
      <c r="U13" s="27"/>
      <c r="Y13" s="27"/>
      <c r="AC13" s="27"/>
      <c r="AG13" s="27"/>
      <c r="AK13" s="27"/>
      <c r="AO13" s="27"/>
      <c r="AS13" s="27"/>
      <c r="AW13" s="27"/>
      <c r="BA13" s="27"/>
      <c r="BE13" s="27"/>
      <c r="BI13" s="27"/>
      <c r="BM13" s="27"/>
      <c r="BQ13" s="27"/>
      <c r="BU13" s="27"/>
      <c r="BY13" s="27"/>
      <c r="CC13" s="27"/>
      <c r="CG13" s="27"/>
      <c r="CK13" s="27"/>
      <c r="CO13" s="27"/>
      <c r="CS13" s="27"/>
      <c r="CW13" s="27"/>
      <c r="DA13" s="27"/>
      <c r="DE13" s="27"/>
      <c r="DI13" s="27"/>
      <c r="DM13" s="27"/>
      <c r="DQ13" s="27"/>
      <c r="DU13" s="27"/>
      <c r="DY13" s="27"/>
      <c r="EC13" s="27"/>
      <c r="EG13" s="27"/>
      <c r="EK13" s="27"/>
      <c r="EO13" s="27"/>
      <c r="ES13" s="27"/>
      <c r="EW13" s="27"/>
      <c r="FA13" s="27"/>
      <c r="FE13" s="27"/>
      <c r="FI13" s="27"/>
      <c r="FM13" s="27"/>
      <c r="FQ13" s="27"/>
      <c r="FU13" s="27"/>
      <c r="FY13" s="27"/>
      <c r="GC13" s="27"/>
      <c r="GG13" s="27"/>
      <c r="GK13" s="27"/>
    </row>
    <row r="14" spans="1:193">
      <c r="A14" s="40" t="s">
        <v>41</v>
      </c>
      <c r="B14" s="39">
        <v>4.3499999999999996</v>
      </c>
      <c r="C14" s="39">
        <v>0</v>
      </c>
      <c r="D14" s="39">
        <f t="shared" si="7"/>
        <v>4.3499999999999996</v>
      </c>
      <c r="E14" s="39">
        <v>21.87</v>
      </c>
      <c r="F14" s="39">
        <v>0</v>
      </c>
      <c r="G14" s="39">
        <f t="shared" si="8"/>
        <v>21.87</v>
      </c>
      <c r="I14" s="27"/>
      <c r="M14" s="27"/>
      <c r="Q14" s="27"/>
      <c r="U14" s="27"/>
      <c r="Y14" s="27"/>
      <c r="AC14" s="27"/>
      <c r="AG14" s="27"/>
      <c r="AK14" s="27"/>
      <c r="AO14" s="27"/>
      <c r="AS14" s="27"/>
      <c r="AW14" s="27"/>
      <c r="BA14" s="27"/>
      <c r="BE14" s="27"/>
      <c r="BI14" s="27"/>
      <c r="BM14" s="27"/>
      <c r="BQ14" s="27"/>
      <c r="BU14" s="27"/>
      <c r="BY14" s="27"/>
      <c r="CC14" s="27"/>
      <c r="CG14" s="27"/>
      <c r="CK14" s="27"/>
      <c r="CO14" s="27"/>
      <c r="CS14" s="27"/>
      <c r="CW14" s="27"/>
      <c r="DA14" s="27"/>
      <c r="DE14" s="27"/>
      <c r="DI14" s="27"/>
      <c r="DM14" s="27"/>
      <c r="DQ14" s="27"/>
      <c r="DU14" s="27"/>
      <c r="DY14" s="27"/>
      <c r="EC14" s="27"/>
      <c r="EG14" s="27"/>
      <c r="EK14" s="27"/>
      <c r="EO14" s="27"/>
      <c r="ES14" s="27"/>
      <c r="EW14" s="27"/>
      <c r="FA14" s="27"/>
      <c r="FE14" s="27"/>
      <c r="FI14" s="27"/>
      <c r="FM14" s="27"/>
      <c r="FQ14" s="27"/>
      <c r="FU14" s="27"/>
      <c r="FY14" s="27"/>
      <c r="GC14" s="27"/>
      <c r="GG14" s="27"/>
      <c r="GK14" s="27"/>
    </row>
    <row r="15" spans="1:193">
      <c r="A15" s="41" t="s">
        <v>42</v>
      </c>
      <c r="B15" s="39">
        <v>147.66999999999999</v>
      </c>
      <c r="C15" s="39">
        <v>0</v>
      </c>
      <c r="D15" s="39">
        <f t="shared" si="7"/>
        <v>147.66999999999999</v>
      </c>
      <c r="E15" s="39">
        <v>59.51</v>
      </c>
      <c r="F15" s="39">
        <v>0</v>
      </c>
      <c r="G15" s="39">
        <f t="shared" si="8"/>
        <v>59.51</v>
      </c>
      <c r="I15" s="27"/>
      <c r="M15" s="27"/>
      <c r="Q15" s="27"/>
      <c r="U15" s="27"/>
      <c r="Y15" s="27"/>
      <c r="AC15" s="27"/>
      <c r="AG15" s="27"/>
      <c r="AK15" s="27"/>
      <c r="AO15" s="27"/>
      <c r="AS15" s="27"/>
      <c r="AW15" s="27"/>
      <c r="BA15" s="27"/>
      <c r="BE15" s="27"/>
      <c r="BI15" s="27"/>
      <c r="BM15" s="27"/>
      <c r="BQ15" s="27"/>
      <c r="BU15" s="27"/>
      <c r="BY15" s="27"/>
      <c r="CC15" s="27"/>
      <c r="CG15" s="27"/>
      <c r="CK15" s="27"/>
      <c r="CO15" s="27"/>
      <c r="CS15" s="27"/>
      <c r="CW15" s="27"/>
      <c r="DA15" s="27"/>
      <c r="DE15" s="27"/>
      <c r="DI15" s="27"/>
      <c r="DM15" s="27"/>
      <c r="DQ15" s="27"/>
      <c r="DU15" s="27"/>
      <c r="DY15" s="27"/>
      <c r="EC15" s="27"/>
      <c r="EG15" s="27"/>
      <c r="EK15" s="27"/>
      <c r="EO15" s="27"/>
      <c r="ES15" s="27"/>
      <c r="EW15" s="27"/>
      <c r="FA15" s="27"/>
      <c r="FE15" s="27"/>
      <c r="FI15" s="27"/>
      <c r="FM15" s="27"/>
      <c r="FQ15" s="27"/>
      <c r="FU15" s="27"/>
      <c r="FY15" s="27"/>
      <c r="GC15" s="27"/>
      <c r="GG15" s="27"/>
      <c r="GK15" s="27"/>
    </row>
    <row r="16" spans="1:193">
      <c r="A16" s="38" t="s">
        <v>43</v>
      </c>
      <c r="B16" s="39">
        <v>14.38</v>
      </c>
      <c r="C16" s="39">
        <v>5.43</v>
      </c>
      <c r="D16" s="39">
        <f t="shared" si="7"/>
        <v>19.810000000000002</v>
      </c>
      <c r="E16" s="39">
        <v>5.52</v>
      </c>
      <c r="F16" s="39">
        <v>0</v>
      </c>
      <c r="G16" s="39">
        <f t="shared" si="8"/>
        <v>5.52</v>
      </c>
      <c r="I16" s="27"/>
      <c r="M16" s="27"/>
      <c r="Q16" s="27"/>
      <c r="U16" s="27"/>
      <c r="Y16" s="27"/>
      <c r="AC16" s="27"/>
      <c r="AG16" s="27"/>
      <c r="AK16" s="27"/>
      <c r="AO16" s="27"/>
      <c r="AS16" s="27"/>
      <c r="AW16" s="27"/>
      <c r="BA16" s="27"/>
      <c r="BE16" s="27"/>
      <c r="BI16" s="27"/>
      <c r="BM16" s="27"/>
      <c r="BQ16" s="27"/>
      <c r="BU16" s="27"/>
      <c r="BY16" s="27"/>
      <c r="CC16" s="27"/>
      <c r="CG16" s="27"/>
      <c r="CK16" s="27"/>
      <c r="CO16" s="27"/>
      <c r="CS16" s="27"/>
      <c r="CW16" s="27"/>
      <c r="DA16" s="27"/>
      <c r="DE16" s="27"/>
      <c r="DI16" s="27"/>
      <c r="DM16" s="27"/>
      <c r="DQ16" s="27"/>
      <c r="DU16" s="27"/>
      <c r="DY16" s="27"/>
      <c r="EC16" s="27"/>
      <c r="EG16" s="27"/>
      <c r="EK16" s="27"/>
      <c r="EO16" s="27"/>
      <c r="ES16" s="27"/>
      <c r="EW16" s="27"/>
      <c r="FA16" s="27"/>
      <c r="FE16" s="27"/>
      <c r="FI16" s="27"/>
      <c r="FM16" s="27"/>
      <c r="FQ16" s="27"/>
      <c r="FU16" s="27"/>
      <c r="FY16" s="27"/>
      <c r="GC16" s="27"/>
      <c r="GG16" s="27"/>
      <c r="GK16" s="27"/>
    </row>
    <row r="17" spans="1:193">
      <c r="A17" s="42" t="s">
        <v>20</v>
      </c>
      <c r="B17" s="37"/>
      <c r="C17" s="37">
        <f>ROUND(((B7+B10+C7+C10)*0.07),2)</f>
        <v>499.96</v>
      </c>
      <c r="D17" s="37">
        <f>SUM(B17:C17)</f>
        <v>499.96</v>
      </c>
      <c r="E17" s="37"/>
      <c r="F17" s="37">
        <f>ROUND(((E7+E10+F7+F10)*0.07),2)</f>
        <v>450.34</v>
      </c>
      <c r="G17" s="37">
        <f t="shared" ref="G17" si="9">SUM(E17:F17)</f>
        <v>450.34</v>
      </c>
      <c r="I17" s="27"/>
      <c r="M17" s="27"/>
      <c r="Q17" s="27"/>
      <c r="U17" s="27"/>
      <c r="Y17" s="27"/>
      <c r="AC17" s="27"/>
      <c r="AG17" s="27"/>
      <c r="AK17" s="27"/>
      <c r="AO17" s="27"/>
      <c r="AS17" s="27"/>
      <c r="AW17" s="27"/>
      <c r="BA17" s="27"/>
      <c r="BE17" s="27"/>
      <c r="BI17" s="27"/>
      <c r="BM17" s="27"/>
      <c r="BQ17" s="27"/>
      <c r="BU17" s="27"/>
      <c r="BY17" s="27"/>
      <c r="CC17" s="27"/>
      <c r="CG17" s="27"/>
      <c r="CK17" s="27"/>
      <c r="CO17" s="27"/>
      <c r="CS17" s="27"/>
      <c r="CW17" s="27"/>
      <c r="DA17" s="27"/>
      <c r="DE17" s="27"/>
      <c r="DI17" s="27"/>
      <c r="DM17" s="27"/>
      <c r="DQ17" s="27"/>
      <c r="DU17" s="27"/>
      <c r="DY17" s="27"/>
      <c r="EC17" s="27"/>
      <c r="EG17" s="27"/>
      <c r="EK17" s="27"/>
      <c r="EO17" s="27"/>
      <c r="ES17" s="27"/>
      <c r="EW17" s="27"/>
      <c r="FA17" s="27"/>
      <c r="FE17" s="27"/>
      <c r="FI17" s="27"/>
      <c r="FM17" s="27"/>
      <c r="FQ17" s="27"/>
      <c r="FU17" s="27"/>
      <c r="FY17" s="27"/>
      <c r="GC17" s="27"/>
      <c r="GG17" s="27"/>
      <c r="GK17" s="27"/>
    </row>
    <row r="18" spans="1:193">
      <c r="A18" s="36" t="s">
        <v>44</v>
      </c>
      <c r="B18" s="37">
        <f t="shared" ref="B18:G18" si="10">SUM(B19:B22)</f>
        <v>0</v>
      </c>
      <c r="C18" s="37">
        <f t="shared" si="10"/>
        <v>3261.24</v>
      </c>
      <c r="D18" s="23">
        <f t="shared" si="10"/>
        <v>3261.24</v>
      </c>
      <c r="E18" s="37">
        <f t="shared" si="10"/>
        <v>0</v>
      </c>
      <c r="F18" s="37">
        <f t="shared" si="10"/>
        <v>2723.29</v>
      </c>
      <c r="G18" s="23">
        <f t="shared" si="10"/>
        <v>2723.29</v>
      </c>
      <c r="I18" s="27"/>
      <c r="M18" s="27"/>
      <c r="Q18" s="27"/>
      <c r="U18" s="27"/>
      <c r="Y18" s="27"/>
      <c r="AC18" s="27"/>
      <c r="AG18" s="27"/>
      <c r="AK18" s="27"/>
      <c r="AO18" s="27"/>
      <c r="AS18" s="27"/>
      <c r="AW18" s="27"/>
      <c r="BA18" s="27"/>
      <c r="BE18" s="27"/>
      <c r="BI18" s="27"/>
      <c r="BM18" s="27"/>
      <c r="BQ18" s="27"/>
      <c r="BU18" s="27"/>
      <c r="BY18" s="27"/>
      <c r="CC18" s="27"/>
      <c r="CG18" s="27"/>
      <c r="CK18" s="27"/>
      <c r="CO18" s="27"/>
      <c r="CS18" s="27"/>
      <c r="CW18" s="27"/>
      <c r="DA18" s="27"/>
      <c r="DE18" s="27"/>
      <c r="DI18" s="27"/>
      <c r="DM18" s="27"/>
      <c r="DQ18" s="27"/>
      <c r="DU18" s="27"/>
      <c r="DY18" s="27"/>
      <c r="EC18" s="27"/>
      <c r="EG18" s="27"/>
      <c r="EK18" s="27"/>
      <c r="EO18" s="27"/>
      <c r="ES18" s="27"/>
      <c r="EW18" s="27"/>
      <c r="FA18" s="27"/>
      <c r="FE18" s="27"/>
      <c r="FI18" s="27"/>
      <c r="FM18" s="27"/>
      <c r="FQ18" s="27"/>
      <c r="FU18" s="27"/>
      <c r="FY18" s="27"/>
      <c r="GC18" s="27"/>
      <c r="GG18" s="27"/>
      <c r="GK18" s="27"/>
    </row>
    <row r="19" spans="1:193" ht="26.1" customHeight="1">
      <c r="A19" s="38" t="s">
        <v>45</v>
      </c>
      <c r="B19" s="39">
        <v>0</v>
      </c>
      <c r="C19" s="39">
        <v>1394.02</v>
      </c>
      <c r="D19" s="39">
        <f t="shared" ref="D19:D21" si="11">SUM(B19:C19)</f>
        <v>1394.02</v>
      </c>
      <c r="E19" s="39">
        <v>0</v>
      </c>
      <c r="F19" s="39">
        <v>1166.67</v>
      </c>
      <c r="G19" s="39">
        <f t="shared" ref="G19:G22" si="12">SUM(E19:F19)</f>
        <v>1166.67</v>
      </c>
    </row>
    <row r="20" spans="1:193" ht="26.1" customHeight="1">
      <c r="A20" s="38" t="s">
        <v>46</v>
      </c>
      <c r="B20" s="39">
        <v>0</v>
      </c>
      <c r="C20" s="39">
        <v>401.78</v>
      </c>
      <c r="D20" s="39">
        <f t="shared" si="11"/>
        <v>401.78</v>
      </c>
      <c r="E20" s="39">
        <v>0</v>
      </c>
      <c r="F20" s="39">
        <v>237.06</v>
      </c>
      <c r="G20" s="39">
        <f t="shared" si="12"/>
        <v>237.06</v>
      </c>
    </row>
    <row r="21" spans="1:193" s="45" customFormat="1" ht="22.5" customHeight="1">
      <c r="A21" s="44" t="s">
        <v>47</v>
      </c>
      <c r="B21" s="39">
        <v>0</v>
      </c>
      <c r="C21" s="39">
        <v>107.74</v>
      </c>
      <c r="D21" s="39">
        <f t="shared" si="11"/>
        <v>107.74</v>
      </c>
      <c r="E21" s="39">
        <v>0</v>
      </c>
      <c r="F21" s="39">
        <v>50.86</v>
      </c>
      <c r="G21" s="39">
        <f t="shared" si="12"/>
        <v>50.86</v>
      </c>
    </row>
    <row r="22" spans="1:193" ht="22.5" customHeight="1">
      <c r="A22" s="38" t="s">
        <v>48</v>
      </c>
      <c r="B22" s="39">
        <v>0</v>
      </c>
      <c r="C22" s="39">
        <v>1357.7</v>
      </c>
      <c r="D22" s="39">
        <f>SUM(B22:C22)</f>
        <v>1357.7</v>
      </c>
      <c r="E22" s="39">
        <v>0</v>
      </c>
      <c r="F22" s="39">
        <v>1268.7</v>
      </c>
      <c r="G22" s="39">
        <f t="shared" si="12"/>
        <v>1268.7</v>
      </c>
    </row>
    <row r="23" spans="1:193" ht="22.5" customHeight="1">
      <c r="A23" s="36" t="s">
        <v>49</v>
      </c>
      <c r="B23" s="37">
        <f t="shared" ref="B23:G23" si="13">B6+B18</f>
        <v>2519.38</v>
      </c>
      <c r="C23" s="37">
        <f t="shared" si="13"/>
        <v>8384.130000000001</v>
      </c>
      <c r="D23" s="23">
        <f t="shared" si="13"/>
        <v>10903.509999999998</v>
      </c>
      <c r="E23" s="37">
        <f t="shared" si="13"/>
        <v>2656.3599999999997</v>
      </c>
      <c r="F23" s="37">
        <f t="shared" si="13"/>
        <v>6950.76</v>
      </c>
      <c r="G23" s="23">
        <f t="shared" si="13"/>
        <v>9607.119999999999</v>
      </c>
    </row>
    <row r="24" spans="1:193" ht="22.5" customHeight="1">
      <c r="A24" s="36" t="s">
        <v>50</v>
      </c>
      <c r="B24" s="23">
        <f>ROUND(B23/B25,2)</f>
        <v>4.53</v>
      </c>
      <c r="C24" s="23">
        <f>ROUND(C23/B25,2)</f>
        <v>15.09</v>
      </c>
      <c r="D24" s="23">
        <f>ROUND(D23/B25,2)</f>
        <v>19.62</v>
      </c>
      <c r="E24" s="23">
        <f>ROUND(E23/E25,2)</f>
        <v>5.96</v>
      </c>
      <c r="F24" s="23">
        <f>ROUND(F23/E25,2)</f>
        <v>15.6</v>
      </c>
      <c r="G24" s="23">
        <f>ROUND(G23/E25,2)</f>
        <v>21.56</v>
      </c>
    </row>
    <row r="25" spans="1:193" ht="22.5" customHeight="1">
      <c r="A25" s="46" t="s">
        <v>27</v>
      </c>
      <c r="B25" s="85">
        <v>555.76</v>
      </c>
      <c r="C25" s="86"/>
      <c r="D25" s="87"/>
      <c r="E25" s="85">
        <v>445.65</v>
      </c>
      <c r="F25" s="86"/>
      <c r="G25" s="87"/>
    </row>
    <row r="26" spans="1:193" ht="22.5" customHeight="1">
      <c r="A26" s="75" t="s">
        <v>51</v>
      </c>
      <c r="B26" s="88">
        <v>22.98</v>
      </c>
      <c r="C26" s="89"/>
      <c r="D26" s="90"/>
      <c r="E26" s="88">
        <v>22.98</v>
      </c>
      <c r="F26" s="89"/>
      <c r="G26" s="90"/>
    </row>
    <row r="27" spans="1:193" ht="22.5" customHeight="1">
      <c r="A27" s="75" t="s">
        <v>29</v>
      </c>
      <c r="B27" s="82">
        <f>B25*B26</f>
        <v>12771.364799999999</v>
      </c>
      <c r="C27" s="83"/>
      <c r="D27" s="84"/>
      <c r="E27" s="82">
        <f>E25*E26</f>
        <v>10241.037</v>
      </c>
      <c r="F27" s="83"/>
      <c r="G27" s="84"/>
    </row>
    <row r="28" spans="1:193" s="47" customFormat="1" ht="22.5" customHeight="1">
      <c r="A28" s="22" t="s">
        <v>30</v>
      </c>
      <c r="B28" s="23">
        <f>B27-B23</f>
        <v>10251.984799999998</v>
      </c>
      <c r="C28" s="23"/>
      <c r="D28" s="23">
        <f>B27-D23</f>
        <v>1867.854800000001</v>
      </c>
      <c r="E28" s="23">
        <f>E27-E23</f>
        <v>7584.6770000000006</v>
      </c>
      <c r="F28" s="23"/>
      <c r="G28" s="23">
        <f>E27-G23</f>
        <v>633.91700000000128</v>
      </c>
      <c r="I28" s="28"/>
      <c r="M28" s="28"/>
      <c r="Q28" s="28"/>
      <c r="U28" s="28"/>
      <c r="Y28" s="28"/>
      <c r="AC28" s="28"/>
      <c r="AG28" s="28"/>
      <c r="AK28" s="28"/>
      <c r="AO28" s="28"/>
      <c r="AS28" s="28"/>
      <c r="AW28" s="28"/>
      <c r="BA28" s="28"/>
      <c r="BE28" s="28"/>
      <c r="BI28" s="28"/>
      <c r="BM28" s="28"/>
      <c r="BQ28" s="28"/>
      <c r="BU28" s="28"/>
      <c r="BY28" s="28"/>
      <c r="CC28" s="28"/>
      <c r="CG28" s="28"/>
      <c r="CK28" s="28"/>
      <c r="CO28" s="28"/>
      <c r="CS28" s="28"/>
      <c r="CW28" s="28"/>
      <c r="DA28" s="28"/>
      <c r="DE28" s="28"/>
      <c r="DI28" s="28"/>
      <c r="DM28" s="28"/>
      <c r="DQ28" s="28"/>
      <c r="DU28" s="28"/>
      <c r="DY28" s="28"/>
      <c r="EC28" s="28"/>
      <c r="EG28" s="28"/>
      <c r="EK28" s="28"/>
      <c r="EO28" s="28"/>
      <c r="ES28" s="28"/>
      <c r="EW28" s="28"/>
      <c r="FA28" s="28"/>
      <c r="FE28" s="28"/>
      <c r="FI28" s="28"/>
      <c r="FM28" s="28"/>
      <c r="FQ28" s="28"/>
      <c r="FU28" s="28"/>
      <c r="FY28" s="28"/>
      <c r="GC28" s="28"/>
      <c r="GG28" s="28"/>
      <c r="GK28" s="28"/>
    </row>
    <row r="29" spans="1:193" s="47" customFormat="1" ht="22.5" customHeight="1">
      <c r="A29" s="48" t="s">
        <v>52</v>
      </c>
      <c r="B29" s="76">
        <f>B26-B24</f>
        <v>18.45</v>
      </c>
      <c r="C29" s="76"/>
      <c r="D29" s="76">
        <f>B26-D24</f>
        <v>3.3599999999999994</v>
      </c>
      <c r="E29" s="76">
        <f>E26-E24</f>
        <v>17.02</v>
      </c>
      <c r="F29" s="76"/>
      <c r="G29" s="76">
        <f>E26-G24</f>
        <v>1.4200000000000017</v>
      </c>
      <c r="I29" s="28"/>
      <c r="M29" s="28"/>
      <c r="Q29" s="28"/>
      <c r="U29" s="28"/>
      <c r="Y29" s="28"/>
      <c r="AC29" s="28"/>
      <c r="AG29" s="28"/>
      <c r="AK29" s="28"/>
      <c r="AO29" s="28"/>
      <c r="AS29" s="28"/>
      <c r="AW29" s="28"/>
      <c r="BA29" s="28"/>
      <c r="BE29" s="28"/>
      <c r="BI29" s="28"/>
      <c r="BM29" s="28"/>
      <c r="BQ29" s="28"/>
      <c r="BU29" s="28"/>
      <c r="BY29" s="28"/>
      <c r="CC29" s="28"/>
      <c r="CG29" s="28"/>
      <c r="CK29" s="28"/>
      <c r="CO29" s="28"/>
      <c r="CS29" s="28"/>
      <c r="CW29" s="28"/>
      <c r="DA29" s="28"/>
      <c r="DE29" s="28"/>
      <c r="DI29" s="28"/>
      <c r="DM29" s="28"/>
      <c r="DQ29" s="28"/>
      <c r="DU29" s="28"/>
      <c r="DY29" s="28"/>
      <c r="EC29" s="28"/>
      <c r="EG29" s="28"/>
      <c r="EK29" s="28"/>
      <c r="EO29" s="28"/>
      <c r="ES29" s="28"/>
      <c r="EW29" s="28"/>
      <c r="FA29" s="28"/>
      <c r="FE29" s="28"/>
      <c r="FI29" s="28"/>
      <c r="FM29" s="28"/>
      <c r="FQ29" s="28"/>
      <c r="FU29" s="28"/>
      <c r="FY29" s="28"/>
      <c r="GC29" s="28"/>
      <c r="GG29" s="28"/>
      <c r="GK29" s="28"/>
    </row>
    <row r="30" spans="1:193" ht="22.5" customHeight="1">
      <c r="A30" s="49"/>
    </row>
    <row r="31" spans="1:193" ht="22.5" customHeight="1">
      <c r="A31" s="50"/>
    </row>
    <row r="32" spans="1:193" ht="22.5" customHeight="1"/>
    <row r="33" spans="1:193" ht="22.5" customHeight="1"/>
    <row r="34" spans="1:193" ht="22.5" customHeight="1"/>
    <row r="35" spans="1:193">
      <c r="A35" s="27"/>
      <c r="B35" s="27"/>
      <c r="F35" s="27"/>
      <c r="I35" s="27"/>
      <c r="M35" s="27"/>
      <c r="Q35" s="27"/>
      <c r="U35" s="27"/>
      <c r="Y35" s="27"/>
      <c r="AC35" s="27"/>
      <c r="AG35" s="27"/>
      <c r="AK35" s="27"/>
      <c r="AO35" s="27"/>
      <c r="AS35" s="27"/>
      <c r="AW35" s="27"/>
      <c r="BA35" s="27"/>
      <c r="BE35" s="27"/>
      <c r="BI35" s="27"/>
      <c r="BM35" s="27"/>
      <c r="BQ35" s="27"/>
      <c r="BU35" s="27"/>
      <c r="BY35" s="27"/>
      <c r="CC35" s="27"/>
      <c r="CG35" s="27"/>
      <c r="CK35" s="27"/>
      <c r="CO35" s="27"/>
      <c r="CS35" s="27"/>
      <c r="CW35" s="27"/>
      <c r="DA35" s="27"/>
      <c r="DE35" s="27"/>
      <c r="DI35" s="27"/>
      <c r="DM35" s="27"/>
      <c r="DQ35" s="27"/>
      <c r="DU35" s="27"/>
      <c r="DY35" s="27"/>
      <c r="EC35" s="27"/>
      <c r="EG35" s="27"/>
      <c r="EK35" s="27"/>
      <c r="EO35" s="27"/>
      <c r="ES35" s="27"/>
      <c r="EW35" s="27"/>
      <c r="FA35" s="27"/>
      <c r="FE35" s="27"/>
      <c r="FI35" s="27"/>
      <c r="FM35" s="27"/>
      <c r="FQ35" s="27"/>
      <c r="FU35" s="27"/>
      <c r="FY35" s="27"/>
      <c r="GC35" s="27"/>
      <c r="GG35" s="27"/>
      <c r="GK35" s="27"/>
    </row>
    <row r="36" spans="1:193">
      <c r="A36" s="27"/>
      <c r="B36" s="27"/>
      <c r="F36" s="27"/>
      <c r="I36" s="27"/>
      <c r="M36" s="27"/>
      <c r="Q36" s="27"/>
      <c r="U36" s="27"/>
      <c r="Y36" s="27"/>
      <c r="AC36" s="27"/>
      <c r="AG36" s="27"/>
      <c r="AK36" s="27"/>
      <c r="AO36" s="27"/>
      <c r="AS36" s="27"/>
      <c r="AW36" s="27"/>
      <c r="BA36" s="27"/>
      <c r="BE36" s="27"/>
      <c r="BI36" s="27"/>
      <c r="BM36" s="27"/>
      <c r="BQ36" s="27"/>
      <c r="BU36" s="27"/>
      <c r="BY36" s="27"/>
      <c r="CC36" s="27"/>
      <c r="CG36" s="27"/>
      <c r="CK36" s="27"/>
      <c r="CO36" s="27"/>
      <c r="CS36" s="27"/>
      <c r="CW36" s="27"/>
      <c r="DA36" s="27"/>
      <c r="DE36" s="27"/>
      <c r="DI36" s="27"/>
      <c r="DM36" s="27"/>
      <c r="DQ36" s="27"/>
      <c r="DU36" s="27"/>
      <c r="DY36" s="27"/>
      <c r="EC36" s="27"/>
      <c r="EG36" s="27"/>
      <c r="EK36" s="27"/>
      <c r="EO36" s="27"/>
      <c r="ES36" s="27"/>
      <c r="EW36" s="27"/>
      <c r="FA36" s="27"/>
      <c r="FE36" s="27"/>
      <c r="FI36" s="27"/>
      <c r="FM36" s="27"/>
      <c r="FQ36" s="27"/>
      <c r="FU36" s="27"/>
      <c r="FY36" s="27"/>
      <c r="GC36" s="27"/>
      <c r="GG36" s="27"/>
      <c r="GK36" s="27"/>
    </row>
    <row r="37" spans="1:193">
      <c r="A37" s="27"/>
      <c r="B37" s="27"/>
      <c r="F37" s="27"/>
      <c r="I37" s="27"/>
      <c r="M37" s="27"/>
      <c r="Q37" s="27"/>
      <c r="U37" s="27"/>
      <c r="Y37" s="27"/>
      <c r="AC37" s="27"/>
      <c r="AG37" s="27"/>
      <c r="AK37" s="27"/>
      <c r="AO37" s="27"/>
      <c r="AS37" s="27"/>
      <c r="AW37" s="27"/>
      <c r="BA37" s="27"/>
      <c r="BE37" s="27"/>
      <c r="BI37" s="27"/>
      <c r="BM37" s="27"/>
      <c r="BQ37" s="27"/>
      <c r="BU37" s="27"/>
      <c r="BY37" s="27"/>
      <c r="CC37" s="27"/>
      <c r="CG37" s="27"/>
      <c r="CK37" s="27"/>
      <c r="CO37" s="27"/>
      <c r="CS37" s="27"/>
      <c r="CW37" s="27"/>
      <c r="DA37" s="27"/>
      <c r="DE37" s="27"/>
      <c r="DI37" s="27"/>
      <c r="DM37" s="27"/>
      <c r="DQ37" s="27"/>
      <c r="DU37" s="27"/>
      <c r="DY37" s="27"/>
      <c r="EC37" s="27"/>
      <c r="EG37" s="27"/>
      <c r="EK37" s="27"/>
      <c r="EO37" s="27"/>
      <c r="ES37" s="27"/>
      <c r="EW37" s="27"/>
      <c r="FA37" s="27"/>
      <c r="FE37" s="27"/>
      <c r="FI37" s="27"/>
      <c r="FM37" s="27"/>
      <c r="FQ37" s="27"/>
      <c r="FU37" s="27"/>
      <c r="FY37" s="27"/>
      <c r="GC37" s="27"/>
      <c r="GG37" s="27"/>
      <c r="GK37" s="27"/>
    </row>
    <row r="38" spans="1:193">
      <c r="A38" s="27"/>
      <c r="B38" s="27"/>
      <c r="F38" s="27"/>
      <c r="I38" s="27"/>
      <c r="M38" s="27"/>
      <c r="Q38" s="27"/>
      <c r="U38" s="27"/>
      <c r="Y38" s="27"/>
      <c r="AC38" s="27"/>
      <c r="AG38" s="27"/>
      <c r="AK38" s="27"/>
      <c r="AO38" s="27"/>
      <c r="AS38" s="27"/>
      <c r="AW38" s="27"/>
      <c r="BA38" s="27"/>
      <c r="BE38" s="27"/>
      <c r="BI38" s="27"/>
      <c r="BM38" s="27"/>
      <c r="BQ38" s="27"/>
      <c r="BU38" s="27"/>
      <c r="BY38" s="27"/>
      <c r="CC38" s="27"/>
      <c r="CG38" s="27"/>
      <c r="CK38" s="27"/>
      <c r="CO38" s="27"/>
      <c r="CS38" s="27"/>
      <c r="CW38" s="27"/>
      <c r="DA38" s="27"/>
      <c r="DE38" s="27"/>
      <c r="DI38" s="27"/>
      <c r="DM38" s="27"/>
      <c r="DQ38" s="27"/>
      <c r="DU38" s="27"/>
      <c r="DY38" s="27"/>
      <c r="EC38" s="27"/>
      <c r="EG38" s="27"/>
      <c r="EK38" s="27"/>
      <c r="EO38" s="27"/>
      <c r="ES38" s="27"/>
      <c r="EW38" s="27"/>
      <c r="FA38" s="27"/>
      <c r="FE38" s="27"/>
      <c r="FI38" s="27"/>
      <c r="FM38" s="27"/>
      <c r="FQ38" s="27"/>
      <c r="FU38" s="27"/>
      <c r="FY38" s="27"/>
      <c r="GC38" s="27"/>
      <c r="GG38" s="27"/>
      <c r="GK38" s="27"/>
    </row>
    <row r="39" spans="1:193">
      <c r="A39" s="27"/>
      <c r="B39" s="27"/>
      <c r="F39" s="27"/>
      <c r="I39" s="27"/>
      <c r="M39" s="27"/>
      <c r="Q39" s="27"/>
      <c r="U39" s="27"/>
      <c r="Y39" s="27"/>
      <c r="AC39" s="27"/>
      <c r="AG39" s="27"/>
      <c r="AK39" s="27"/>
      <c r="AO39" s="27"/>
      <c r="AS39" s="27"/>
      <c r="AW39" s="27"/>
      <c r="BA39" s="27"/>
      <c r="BE39" s="27"/>
      <c r="BI39" s="27"/>
      <c r="BM39" s="27"/>
      <c r="BQ39" s="27"/>
      <c r="BU39" s="27"/>
      <c r="BY39" s="27"/>
      <c r="CC39" s="27"/>
      <c r="CG39" s="27"/>
      <c r="CK39" s="27"/>
      <c r="CO39" s="27"/>
      <c r="CS39" s="27"/>
      <c r="CW39" s="27"/>
      <c r="DA39" s="27"/>
      <c r="DE39" s="27"/>
      <c r="DI39" s="27"/>
      <c r="DM39" s="27"/>
      <c r="DQ39" s="27"/>
      <c r="DU39" s="27"/>
      <c r="DY39" s="27"/>
      <c r="EC39" s="27"/>
      <c r="EG39" s="27"/>
      <c r="EK39" s="27"/>
      <c r="EO39" s="27"/>
      <c r="ES39" s="27"/>
      <c r="EW39" s="27"/>
      <c r="FA39" s="27"/>
      <c r="FE39" s="27"/>
      <c r="FI39" s="27"/>
      <c r="FM39" s="27"/>
      <c r="FQ39" s="27"/>
      <c r="FU39" s="27"/>
      <c r="FY39" s="27"/>
      <c r="GC39" s="27"/>
      <c r="GG39" s="27"/>
      <c r="GK39" s="27"/>
    </row>
    <row r="40" spans="1:193">
      <c r="A40" s="27"/>
      <c r="B40" s="27"/>
      <c r="F40" s="27"/>
      <c r="I40" s="27"/>
      <c r="M40" s="27"/>
      <c r="Q40" s="27"/>
      <c r="U40" s="27"/>
      <c r="Y40" s="27"/>
      <c r="AC40" s="27"/>
      <c r="AG40" s="27"/>
      <c r="AK40" s="27"/>
      <c r="AO40" s="27"/>
      <c r="AS40" s="27"/>
      <c r="AW40" s="27"/>
      <c r="BA40" s="27"/>
      <c r="BE40" s="27"/>
      <c r="BI40" s="27"/>
      <c r="BM40" s="27"/>
      <c r="BQ40" s="27"/>
      <c r="BU40" s="27"/>
      <c r="BY40" s="27"/>
      <c r="CC40" s="27"/>
      <c r="CG40" s="27"/>
      <c r="CK40" s="27"/>
      <c r="CO40" s="27"/>
      <c r="CS40" s="27"/>
      <c r="CW40" s="27"/>
      <c r="DA40" s="27"/>
      <c r="DE40" s="27"/>
      <c r="DI40" s="27"/>
      <c r="DM40" s="27"/>
      <c r="DQ40" s="27"/>
      <c r="DU40" s="27"/>
      <c r="DY40" s="27"/>
      <c r="EC40" s="27"/>
      <c r="EG40" s="27"/>
      <c r="EK40" s="27"/>
      <c r="EO40" s="27"/>
      <c r="ES40" s="27"/>
      <c r="EW40" s="27"/>
      <c r="FA40" s="27"/>
      <c r="FE40" s="27"/>
      <c r="FI40" s="27"/>
      <c r="FM40" s="27"/>
      <c r="FQ40" s="27"/>
      <c r="FU40" s="27"/>
      <c r="FY40" s="27"/>
      <c r="GC40" s="27"/>
      <c r="GG40" s="27"/>
      <c r="GK40" s="27"/>
    </row>
    <row r="41" spans="1:193">
      <c r="A41" s="27"/>
      <c r="B41" s="27"/>
      <c r="F41" s="27"/>
      <c r="I41" s="27"/>
      <c r="M41" s="27"/>
      <c r="Q41" s="27"/>
      <c r="U41" s="27"/>
      <c r="Y41" s="27"/>
      <c r="AC41" s="27"/>
      <c r="AG41" s="27"/>
      <c r="AK41" s="27"/>
      <c r="AO41" s="27"/>
      <c r="AS41" s="27"/>
      <c r="AW41" s="27"/>
      <c r="BA41" s="27"/>
      <c r="BE41" s="27"/>
      <c r="BI41" s="27"/>
      <c r="BM41" s="27"/>
      <c r="BQ41" s="27"/>
      <c r="BU41" s="27"/>
      <c r="BY41" s="27"/>
      <c r="CC41" s="27"/>
      <c r="CG41" s="27"/>
      <c r="CK41" s="27"/>
      <c r="CO41" s="27"/>
      <c r="CS41" s="27"/>
      <c r="CW41" s="27"/>
      <c r="DA41" s="27"/>
      <c r="DE41" s="27"/>
      <c r="DI41" s="27"/>
      <c r="DM41" s="27"/>
      <c r="DQ41" s="27"/>
      <c r="DU41" s="27"/>
      <c r="DY41" s="27"/>
      <c r="EC41" s="27"/>
      <c r="EG41" s="27"/>
      <c r="EK41" s="27"/>
      <c r="EO41" s="27"/>
      <c r="ES41" s="27"/>
      <c r="EW41" s="27"/>
      <c r="FA41" s="27"/>
      <c r="FE41" s="27"/>
      <c r="FI41" s="27"/>
      <c r="FM41" s="27"/>
      <c r="FQ41" s="27"/>
      <c r="FU41" s="27"/>
      <c r="FY41" s="27"/>
      <c r="GC41" s="27"/>
      <c r="GG41" s="27"/>
      <c r="GK41" s="27"/>
    </row>
    <row r="42" spans="1:193">
      <c r="A42" s="27"/>
      <c r="B42" s="27"/>
      <c r="F42" s="27"/>
      <c r="I42" s="27"/>
      <c r="M42" s="27"/>
      <c r="Q42" s="27"/>
      <c r="U42" s="27"/>
      <c r="Y42" s="27"/>
      <c r="AC42" s="27"/>
      <c r="AG42" s="27"/>
      <c r="AK42" s="27"/>
      <c r="AO42" s="27"/>
      <c r="AS42" s="27"/>
      <c r="AW42" s="27"/>
      <c r="BA42" s="27"/>
      <c r="BE42" s="27"/>
      <c r="BI42" s="27"/>
      <c r="BM42" s="27"/>
      <c r="BQ42" s="27"/>
      <c r="BU42" s="27"/>
      <c r="BY42" s="27"/>
      <c r="CC42" s="27"/>
      <c r="CG42" s="27"/>
      <c r="CK42" s="27"/>
      <c r="CO42" s="27"/>
      <c r="CS42" s="27"/>
      <c r="CW42" s="27"/>
      <c r="DA42" s="27"/>
      <c r="DE42" s="27"/>
      <c r="DI42" s="27"/>
      <c r="DM42" s="27"/>
      <c r="DQ42" s="27"/>
      <c r="DU42" s="27"/>
      <c r="DY42" s="27"/>
      <c r="EC42" s="27"/>
      <c r="EG42" s="27"/>
      <c r="EK42" s="27"/>
      <c r="EO42" s="27"/>
      <c r="ES42" s="27"/>
      <c r="EW42" s="27"/>
      <c r="FA42" s="27"/>
      <c r="FE42" s="27"/>
      <c r="FI42" s="27"/>
      <c r="FM42" s="27"/>
      <c r="FQ42" s="27"/>
      <c r="FU42" s="27"/>
      <c r="FY42" s="27"/>
      <c r="GC42" s="27"/>
      <c r="GG42" s="27"/>
      <c r="GK42" s="27"/>
    </row>
    <row r="43" spans="1:193">
      <c r="A43" s="27"/>
      <c r="B43" s="27"/>
      <c r="F43" s="27"/>
      <c r="I43" s="27"/>
      <c r="M43" s="27"/>
      <c r="Q43" s="27"/>
      <c r="U43" s="27"/>
      <c r="Y43" s="27"/>
      <c r="AC43" s="27"/>
      <c r="AG43" s="27"/>
      <c r="AK43" s="27"/>
      <c r="AO43" s="27"/>
      <c r="AS43" s="27"/>
      <c r="AW43" s="27"/>
      <c r="BA43" s="27"/>
      <c r="BE43" s="27"/>
      <c r="BI43" s="27"/>
      <c r="BM43" s="27"/>
      <c r="BQ43" s="27"/>
      <c r="BU43" s="27"/>
      <c r="BY43" s="27"/>
      <c r="CC43" s="27"/>
      <c r="CG43" s="27"/>
      <c r="CK43" s="27"/>
      <c r="CO43" s="27"/>
      <c r="CS43" s="27"/>
      <c r="CW43" s="27"/>
      <c r="DA43" s="27"/>
      <c r="DE43" s="27"/>
      <c r="DI43" s="27"/>
      <c r="DM43" s="27"/>
      <c r="DQ43" s="27"/>
      <c r="DU43" s="27"/>
      <c r="DY43" s="27"/>
      <c r="EC43" s="27"/>
      <c r="EG43" s="27"/>
      <c r="EK43" s="27"/>
      <c r="EO43" s="27"/>
      <c r="ES43" s="27"/>
      <c r="EW43" s="27"/>
      <c r="FA43" s="27"/>
      <c r="FE43" s="27"/>
      <c r="FI43" s="27"/>
      <c r="FM43" s="27"/>
      <c r="FQ43" s="27"/>
      <c r="FU43" s="27"/>
      <c r="FY43" s="27"/>
      <c r="GC43" s="27"/>
      <c r="GG43" s="27"/>
      <c r="GK43" s="27"/>
    </row>
    <row r="44" spans="1:193">
      <c r="A44" s="27"/>
      <c r="B44" s="27"/>
      <c r="F44" s="27"/>
      <c r="I44" s="27"/>
      <c r="M44" s="27"/>
      <c r="Q44" s="27"/>
      <c r="U44" s="27"/>
      <c r="Y44" s="27"/>
      <c r="AC44" s="27"/>
      <c r="AG44" s="27"/>
      <c r="AK44" s="27"/>
      <c r="AO44" s="27"/>
      <c r="AS44" s="27"/>
      <c r="AW44" s="27"/>
      <c r="BA44" s="27"/>
      <c r="BE44" s="27"/>
      <c r="BI44" s="27"/>
      <c r="BM44" s="27"/>
      <c r="BQ44" s="27"/>
      <c r="BU44" s="27"/>
      <c r="BY44" s="27"/>
      <c r="CC44" s="27"/>
      <c r="CG44" s="27"/>
      <c r="CK44" s="27"/>
      <c r="CO44" s="27"/>
      <c r="CS44" s="27"/>
      <c r="CW44" s="27"/>
      <c r="DA44" s="27"/>
      <c r="DE44" s="27"/>
      <c r="DI44" s="27"/>
      <c r="DM44" s="27"/>
      <c r="DQ44" s="27"/>
      <c r="DU44" s="27"/>
      <c r="DY44" s="27"/>
      <c r="EC44" s="27"/>
      <c r="EG44" s="27"/>
      <c r="EK44" s="27"/>
      <c r="EO44" s="27"/>
      <c r="ES44" s="27"/>
      <c r="EW44" s="27"/>
      <c r="FA44" s="27"/>
      <c r="FE44" s="27"/>
      <c r="FI44" s="27"/>
      <c r="FM44" s="27"/>
      <c r="FQ44" s="27"/>
      <c r="FU44" s="27"/>
      <c r="FY44" s="27"/>
      <c r="GC44" s="27"/>
      <c r="GG44" s="27"/>
      <c r="GK44" s="27"/>
    </row>
  </sheetData>
  <mergeCells count="9">
    <mergeCell ref="B27:D27"/>
    <mergeCell ref="E27:G27"/>
    <mergeCell ref="B3:G3"/>
    <mergeCell ref="B4:D4"/>
    <mergeCell ref="E4:G4"/>
    <mergeCell ref="B25:D25"/>
    <mergeCell ref="E25:G25"/>
    <mergeCell ref="B26:D26"/>
    <mergeCell ref="E26:G26"/>
  </mergeCells>
  <pageMargins left="0.22" right="0.1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9" workbookViewId="0">
      <selection activeCell="B28" sqref="B28:D28"/>
    </sheetView>
  </sheetViews>
  <sheetFormatPr defaultRowHeight="15"/>
  <cols>
    <col min="1" max="1" width="36.7109375" customWidth="1"/>
    <col min="2" max="7" width="11.7109375" customWidth="1"/>
  </cols>
  <sheetData>
    <row r="1" spans="1:7" ht="27.75">
      <c r="A1" s="1" t="s">
        <v>61</v>
      </c>
      <c r="B1" s="1"/>
      <c r="C1" s="1"/>
      <c r="D1" s="1"/>
      <c r="E1" s="1"/>
      <c r="F1" s="1"/>
      <c r="G1" s="1"/>
    </row>
    <row r="2" spans="1:7" ht="21.75">
      <c r="A2" s="3"/>
      <c r="B2" s="3"/>
      <c r="C2" s="3"/>
      <c r="D2" s="3"/>
      <c r="E2" s="3"/>
      <c r="F2" s="3"/>
      <c r="G2" s="3" t="s">
        <v>0</v>
      </c>
    </row>
    <row r="3" spans="1:7" ht="27.75">
      <c r="A3" s="5"/>
      <c r="B3" s="97" t="s">
        <v>56</v>
      </c>
      <c r="C3" s="98"/>
      <c r="D3" s="98"/>
      <c r="E3" s="98"/>
      <c r="F3" s="98"/>
      <c r="G3" s="99"/>
    </row>
    <row r="4" spans="1:7" ht="27.75">
      <c r="A4" s="6" t="s">
        <v>1</v>
      </c>
      <c r="B4" s="100" t="s">
        <v>2</v>
      </c>
      <c r="C4" s="100"/>
      <c r="D4" s="100"/>
      <c r="E4" s="100" t="s">
        <v>3</v>
      </c>
      <c r="F4" s="100"/>
      <c r="G4" s="100"/>
    </row>
    <row r="5" spans="1:7" ht="27.75">
      <c r="A5" s="7"/>
      <c r="B5" s="51" t="s">
        <v>4</v>
      </c>
      <c r="C5" s="51" t="s">
        <v>53</v>
      </c>
      <c r="D5" s="51" t="s">
        <v>5</v>
      </c>
      <c r="E5" s="51" t="s">
        <v>4</v>
      </c>
      <c r="F5" s="51" t="s">
        <v>53</v>
      </c>
      <c r="G5" s="51" t="s">
        <v>5</v>
      </c>
    </row>
    <row r="6" spans="1:7" ht="24">
      <c r="A6" s="52" t="s">
        <v>6</v>
      </c>
      <c r="B6" s="53">
        <f t="shared" ref="B6:G6" si="0">+B7+B12+B20</f>
        <v>4679.38</v>
      </c>
      <c r="C6" s="53">
        <f t="shared" si="0"/>
        <v>1047.44</v>
      </c>
      <c r="D6" s="53">
        <f t="shared" si="0"/>
        <v>5726.82</v>
      </c>
      <c r="E6" s="53">
        <f t="shared" si="0"/>
        <v>3929.13</v>
      </c>
      <c r="F6" s="53">
        <f t="shared" si="0"/>
        <v>984.03</v>
      </c>
      <c r="G6" s="53">
        <f t="shared" si="0"/>
        <v>4913.16</v>
      </c>
    </row>
    <row r="7" spans="1:7" ht="24">
      <c r="A7" s="12" t="s">
        <v>7</v>
      </c>
      <c r="B7" s="54">
        <f t="shared" ref="B7:G7" si="1">+B8+B9+B10+B11</f>
        <v>2211.37</v>
      </c>
      <c r="C7" s="54">
        <f t="shared" si="1"/>
        <v>308.42</v>
      </c>
      <c r="D7" s="54">
        <f t="shared" si="1"/>
        <v>2519.79</v>
      </c>
      <c r="E7" s="54">
        <f t="shared" si="1"/>
        <v>2066.48</v>
      </c>
      <c r="F7" s="54">
        <f t="shared" si="1"/>
        <v>354.2</v>
      </c>
      <c r="G7" s="54">
        <f t="shared" si="1"/>
        <v>2420.6800000000003</v>
      </c>
    </row>
    <row r="8" spans="1:7" ht="24">
      <c r="A8" s="14" t="s">
        <v>8</v>
      </c>
      <c r="B8" s="55">
        <v>379.27</v>
      </c>
      <c r="C8" s="55">
        <v>63.07</v>
      </c>
      <c r="D8" s="55">
        <f>+B8+C8</f>
        <v>442.34</v>
      </c>
      <c r="E8" s="55">
        <v>662.63</v>
      </c>
      <c r="F8" s="55">
        <v>0</v>
      </c>
      <c r="G8" s="55">
        <f>+E8+F8</f>
        <v>662.63</v>
      </c>
    </row>
    <row r="9" spans="1:7" ht="24">
      <c r="A9" s="14" t="s">
        <v>9</v>
      </c>
      <c r="B9" s="55">
        <v>357.96</v>
      </c>
      <c r="C9" s="55">
        <v>3.02</v>
      </c>
      <c r="D9" s="55">
        <f t="shared" ref="D9:D11" si="2">+B9+C9</f>
        <v>360.97999999999996</v>
      </c>
      <c r="E9" s="56">
        <v>270.51</v>
      </c>
      <c r="F9" s="56">
        <v>77.87</v>
      </c>
      <c r="G9" s="55">
        <f t="shared" ref="G9:G11" si="3">+E9+F9</f>
        <v>348.38</v>
      </c>
    </row>
    <row r="10" spans="1:7" ht="24">
      <c r="A10" s="14" t="s">
        <v>10</v>
      </c>
      <c r="B10" s="55">
        <v>602.42999999999995</v>
      </c>
      <c r="C10" s="55">
        <v>230.23</v>
      </c>
      <c r="D10" s="55">
        <f t="shared" si="2"/>
        <v>832.66</v>
      </c>
      <c r="E10" s="56">
        <v>213.08</v>
      </c>
      <c r="F10" s="56">
        <v>276.33</v>
      </c>
      <c r="G10" s="55">
        <f t="shared" si="3"/>
        <v>489.40999999999997</v>
      </c>
    </row>
    <row r="11" spans="1:7" ht="24">
      <c r="A11" s="14" t="s">
        <v>11</v>
      </c>
      <c r="B11" s="55">
        <v>871.71</v>
      </c>
      <c r="C11" s="55">
        <v>12.1</v>
      </c>
      <c r="D11" s="55">
        <f t="shared" si="2"/>
        <v>883.81000000000006</v>
      </c>
      <c r="E11" s="56">
        <v>920.26</v>
      </c>
      <c r="F11" s="56">
        <v>0</v>
      </c>
      <c r="G11" s="55">
        <f t="shared" si="3"/>
        <v>920.26</v>
      </c>
    </row>
    <row r="12" spans="1:7" ht="24">
      <c r="A12" s="12" t="s">
        <v>12</v>
      </c>
      <c r="B12" s="54">
        <f>+B13+B14+B15+B16+B17+B18+B19</f>
        <v>2468.0100000000002</v>
      </c>
      <c r="C12" s="54">
        <f>+C13+C14+C15+C16+C17+C18+C19</f>
        <v>364.37</v>
      </c>
      <c r="D12" s="54">
        <f>+B12+C12</f>
        <v>2832.38</v>
      </c>
      <c r="E12" s="54">
        <f>+E13+E14+E15+E16+E17+E18+E19</f>
        <v>1862.65</v>
      </c>
      <c r="F12" s="54">
        <f>+F13+F14+F15+F16+F17+F18+F19</f>
        <v>308.40999999999997</v>
      </c>
      <c r="G12" s="54">
        <f>+E12+F12</f>
        <v>2171.06</v>
      </c>
    </row>
    <row r="13" spans="1:7" ht="24">
      <c r="A13" s="14" t="s">
        <v>13</v>
      </c>
      <c r="B13" s="55">
        <v>157.41</v>
      </c>
      <c r="C13" s="55">
        <v>333.05</v>
      </c>
      <c r="D13" s="56">
        <f t="shared" ref="D13:D19" si="4">+B13+C13</f>
        <v>490.46000000000004</v>
      </c>
      <c r="E13" s="56">
        <v>219.47</v>
      </c>
      <c r="F13" s="56">
        <v>291.2</v>
      </c>
      <c r="G13" s="56">
        <f>+E13+F13</f>
        <v>510.66999999999996</v>
      </c>
    </row>
    <row r="14" spans="1:7" ht="24">
      <c r="A14" s="14" t="s">
        <v>14</v>
      </c>
      <c r="B14" s="55">
        <v>1747.69</v>
      </c>
      <c r="C14" s="55">
        <v>0</v>
      </c>
      <c r="D14" s="56">
        <f t="shared" si="4"/>
        <v>1747.69</v>
      </c>
      <c r="E14" s="56">
        <v>1196.6300000000001</v>
      </c>
      <c r="F14" s="56">
        <v>4.2699999999999996</v>
      </c>
      <c r="G14" s="56">
        <f t="shared" ref="G14:G19" si="5">+E14+F14</f>
        <v>1200.9000000000001</v>
      </c>
    </row>
    <row r="15" spans="1:7" ht="24">
      <c r="A15" s="14" t="s">
        <v>15</v>
      </c>
      <c r="B15" s="55">
        <v>302.11</v>
      </c>
      <c r="C15" s="57">
        <v>0</v>
      </c>
      <c r="D15" s="56">
        <f t="shared" si="4"/>
        <v>302.11</v>
      </c>
      <c r="E15" s="56">
        <v>240.09</v>
      </c>
      <c r="F15" s="56">
        <v>0</v>
      </c>
      <c r="G15" s="56">
        <f t="shared" si="5"/>
        <v>240.09</v>
      </c>
    </row>
    <row r="16" spans="1:7" ht="24">
      <c r="A16" s="14" t="s">
        <v>16</v>
      </c>
      <c r="B16" s="55">
        <v>107.8</v>
      </c>
      <c r="C16" s="57">
        <v>31.32</v>
      </c>
      <c r="D16" s="56">
        <f t="shared" si="4"/>
        <v>139.12</v>
      </c>
      <c r="E16" s="56">
        <v>79.819999999999993</v>
      </c>
      <c r="F16" s="56">
        <v>12.8</v>
      </c>
      <c r="G16" s="56">
        <f t="shared" si="5"/>
        <v>92.61999999999999</v>
      </c>
    </row>
    <row r="17" spans="1:7" ht="24">
      <c r="A17" s="14" t="s">
        <v>17</v>
      </c>
      <c r="B17" s="58">
        <v>20.73</v>
      </c>
      <c r="C17" s="58">
        <v>0</v>
      </c>
      <c r="D17" s="59">
        <f t="shared" si="4"/>
        <v>20.73</v>
      </c>
      <c r="E17" s="59">
        <v>0.72</v>
      </c>
      <c r="F17" s="59">
        <v>0</v>
      </c>
      <c r="G17" s="56">
        <f t="shared" si="5"/>
        <v>0.72</v>
      </c>
    </row>
    <row r="18" spans="1:7" ht="24">
      <c r="A18" s="17" t="s">
        <v>18</v>
      </c>
      <c r="B18" s="58">
        <v>132.27000000000001</v>
      </c>
      <c r="C18" s="58">
        <v>0</v>
      </c>
      <c r="D18" s="59">
        <f t="shared" si="4"/>
        <v>132.27000000000001</v>
      </c>
      <c r="E18" s="59">
        <v>125.92</v>
      </c>
      <c r="F18" s="59">
        <v>0</v>
      </c>
      <c r="G18" s="56">
        <f t="shared" si="5"/>
        <v>125.92</v>
      </c>
    </row>
    <row r="19" spans="1:7" ht="24">
      <c r="A19" s="14" t="s">
        <v>19</v>
      </c>
      <c r="B19" s="58">
        <v>0</v>
      </c>
      <c r="C19" s="58">
        <v>0</v>
      </c>
      <c r="D19" s="59">
        <f t="shared" si="4"/>
        <v>0</v>
      </c>
      <c r="E19" s="59">
        <v>0</v>
      </c>
      <c r="F19" s="59">
        <v>0.14000000000000001</v>
      </c>
      <c r="G19" s="56">
        <f t="shared" si="5"/>
        <v>0.14000000000000001</v>
      </c>
    </row>
    <row r="20" spans="1:7" ht="24">
      <c r="A20" s="12" t="s">
        <v>20</v>
      </c>
      <c r="B20" s="60"/>
      <c r="C20" s="60">
        <f>ROUND((B7+C7+B12+C12)*0.07,2)</f>
        <v>374.65</v>
      </c>
      <c r="D20" s="61">
        <f>ROUND((D7+D12)*0.07,2)</f>
        <v>374.65</v>
      </c>
      <c r="E20" s="61"/>
      <c r="F20" s="61">
        <f>ROUND((E7+F7+E12+F12)*0.07,2)</f>
        <v>321.42</v>
      </c>
      <c r="G20" s="61">
        <f>ROUND((G7+G12)*0.07,2)</f>
        <v>321.42</v>
      </c>
    </row>
    <row r="21" spans="1:7" ht="24">
      <c r="A21" s="12" t="s">
        <v>21</v>
      </c>
      <c r="B21" s="60">
        <f t="shared" ref="B21:G21" si="6">+B22+B23+B24</f>
        <v>0</v>
      </c>
      <c r="C21" s="60">
        <f t="shared" si="6"/>
        <v>1939.5900000000001</v>
      </c>
      <c r="D21" s="60">
        <f t="shared" si="6"/>
        <v>1939.5900000000001</v>
      </c>
      <c r="E21" s="60">
        <f t="shared" si="6"/>
        <v>0</v>
      </c>
      <c r="F21" s="60">
        <f t="shared" si="6"/>
        <v>1192.3799999999999</v>
      </c>
      <c r="G21" s="60">
        <f t="shared" si="6"/>
        <v>1192.3799999999999</v>
      </c>
    </row>
    <row r="22" spans="1:7" ht="24">
      <c r="A22" s="14" t="s">
        <v>22</v>
      </c>
      <c r="B22" s="58">
        <v>0</v>
      </c>
      <c r="C22" s="58">
        <v>1891.14</v>
      </c>
      <c r="D22" s="59">
        <f t="shared" ref="D22:D23" si="7">+B22+C22</f>
        <v>1891.14</v>
      </c>
      <c r="E22" s="59">
        <v>0</v>
      </c>
      <c r="F22" s="59">
        <v>1150.3399999999999</v>
      </c>
      <c r="G22" s="59">
        <f>+E22+F22</f>
        <v>1150.3399999999999</v>
      </c>
    </row>
    <row r="23" spans="1:7" ht="24">
      <c r="A23" s="14" t="s">
        <v>23</v>
      </c>
      <c r="B23" s="58">
        <v>0</v>
      </c>
      <c r="C23" s="58">
        <v>39.770000000000003</v>
      </c>
      <c r="D23" s="59">
        <f t="shared" si="7"/>
        <v>39.770000000000003</v>
      </c>
      <c r="E23" s="59">
        <v>0</v>
      </c>
      <c r="F23" s="59">
        <v>33.24</v>
      </c>
      <c r="G23" s="59">
        <f t="shared" ref="G23:G24" si="8">+E23+F23</f>
        <v>33.24</v>
      </c>
    </row>
    <row r="24" spans="1:7" ht="24">
      <c r="A24" s="19" t="s">
        <v>57</v>
      </c>
      <c r="B24" s="58">
        <v>0</v>
      </c>
      <c r="C24" s="58">
        <v>8.68</v>
      </c>
      <c r="D24" s="59">
        <f>+B24+C24</f>
        <v>8.68</v>
      </c>
      <c r="E24" s="59">
        <v>0</v>
      </c>
      <c r="F24" s="59">
        <v>8.8000000000000007</v>
      </c>
      <c r="G24" s="59">
        <f t="shared" si="8"/>
        <v>8.8000000000000007</v>
      </c>
    </row>
    <row r="25" spans="1:7" ht="24">
      <c r="A25" s="12" t="s">
        <v>25</v>
      </c>
      <c r="B25" s="60">
        <f t="shared" ref="B25:G25" si="9">+B6+B21</f>
        <v>4679.38</v>
      </c>
      <c r="C25" s="60">
        <f t="shared" si="9"/>
        <v>2987.03</v>
      </c>
      <c r="D25" s="60">
        <f t="shared" si="9"/>
        <v>7666.41</v>
      </c>
      <c r="E25" s="60">
        <f t="shared" si="9"/>
        <v>3929.13</v>
      </c>
      <c r="F25" s="60">
        <f t="shared" si="9"/>
        <v>2176.41</v>
      </c>
      <c r="G25" s="60">
        <f t="shared" si="9"/>
        <v>6105.54</v>
      </c>
    </row>
    <row r="26" spans="1:7" ht="24">
      <c r="A26" s="20" t="s">
        <v>50</v>
      </c>
      <c r="B26" s="63">
        <f>+ROUND(B25/B27,2)</f>
        <v>1.22</v>
      </c>
      <c r="C26" s="63">
        <f>+ROUND(C25/B27,2)</f>
        <v>0.78</v>
      </c>
      <c r="D26" s="63">
        <f>+ROUND(D25/B27,2)</f>
        <v>2</v>
      </c>
      <c r="E26" s="63">
        <f>+ROUND(E25/E27,2)</f>
        <v>1.07</v>
      </c>
      <c r="F26" s="63">
        <f>+ROUND(F25/E27,2)</f>
        <v>0.59</v>
      </c>
      <c r="G26" s="63">
        <f>+ROUND(G25/E27,2)</f>
        <v>1.67</v>
      </c>
    </row>
    <row r="27" spans="1:7" s="77" customFormat="1" ht="24">
      <c r="A27" s="21" t="s">
        <v>27</v>
      </c>
      <c r="B27" s="94">
        <v>3838.01</v>
      </c>
      <c r="C27" s="95"/>
      <c r="D27" s="96"/>
      <c r="E27" s="94">
        <v>3658.67</v>
      </c>
      <c r="F27" s="95"/>
      <c r="G27" s="96"/>
    </row>
    <row r="28" spans="1:7" s="77" customFormat="1" ht="24">
      <c r="A28" s="21" t="s">
        <v>58</v>
      </c>
      <c r="B28" s="94">
        <v>1.72</v>
      </c>
      <c r="C28" s="95"/>
      <c r="D28" s="96"/>
      <c r="E28" s="94">
        <v>1.72</v>
      </c>
      <c r="F28" s="95"/>
      <c r="G28" s="96"/>
    </row>
    <row r="29" spans="1:7" s="77" customFormat="1" ht="24">
      <c r="A29" s="21" t="s">
        <v>29</v>
      </c>
      <c r="B29" s="91">
        <f>+ROUND(B27*B28,2)</f>
        <v>6601.38</v>
      </c>
      <c r="C29" s="92"/>
      <c r="D29" s="93"/>
      <c r="E29" s="91">
        <f>+ROUND(E27*E28,2)</f>
        <v>6292.91</v>
      </c>
      <c r="F29" s="92"/>
      <c r="G29" s="93"/>
    </row>
    <row r="30" spans="1:7" ht="24">
      <c r="A30" s="20" t="s">
        <v>55</v>
      </c>
      <c r="B30" s="64">
        <f>B29-B25</f>
        <v>1922</v>
      </c>
      <c r="C30" s="62"/>
      <c r="D30" s="63">
        <f>+B29-D25</f>
        <v>-1065.0299999999997</v>
      </c>
      <c r="E30" s="64">
        <f>E29-E25</f>
        <v>2363.7799999999997</v>
      </c>
      <c r="F30" s="62"/>
      <c r="G30" s="63">
        <f>+E29-G25</f>
        <v>187.36999999999989</v>
      </c>
    </row>
    <row r="31" spans="1:7" ht="24">
      <c r="A31" s="65" t="s">
        <v>52</v>
      </c>
      <c r="B31" s="66">
        <f>+ROUND(B30/B27,2)</f>
        <v>0.5</v>
      </c>
      <c r="C31" s="67"/>
      <c r="D31" s="68">
        <f>+ROUND(D30/B27,2)</f>
        <v>-0.28000000000000003</v>
      </c>
      <c r="E31" s="66">
        <f>+ROUND(E30/E27,2)</f>
        <v>0.65</v>
      </c>
      <c r="F31" s="67"/>
      <c r="G31" s="68">
        <f>+ROUND(G30/E27,2)</f>
        <v>0.05</v>
      </c>
    </row>
  </sheetData>
  <mergeCells count="9">
    <mergeCell ref="B29:D29"/>
    <mergeCell ref="E27:G27"/>
    <mergeCell ref="E28:G28"/>
    <mergeCell ref="E29:G29"/>
    <mergeCell ref="B3:G3"/>
    <mergeCell ref="B4:D4"/>
    <mergeCell ref="E4:G4"/>
    <mergeCell ref="B27:D27"/>
    <mergeCell ref="B28:D28"/>
  </mergeCells>
  <pageMargins left="0.18" right="0.1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11" sqref="J11"/>
    </sheetView>
  </sheetViews>
  <sheetFormatPr defaultRowHeight="15"/>
  <cols>
    <col min="1" max="1" width="39.5703125" customWidth="1"/>
    <col min="2" max="7" width="11.42578125" customWidth="1"/>
  </cols>
  <sheetData>
    <row r="1" spans="1:10" ht="27.75">
      <c r="A1" s="1" t="s">
        <v>62</v>
      </c>
      <c r="B1" s="1"/>
      <c r="C1" s="1"/>
      <c r="D1" s="1"/>
      <c r="E1" s="1"/>
      <c r="F1" s="1"/>
      <c r="G1" s="1"/>
    </row>
    <row r="2" spans="1:10" ht="21.75">
      <c r="A2" s="3"/>
      <c r="B2" s="3"/>
      <c r="C2" s="3"/>
      <c r="D2" s="3"/>
      <c r="E2" s="3"/>
      <c r="F2" s="3"/>
      <c r="G2" s="3" t="s">
        <v>0</v>
      </c>
    </row>
    <row r="3" spans="1:10" ht="27.75">
      <c r="A3" s="5"/>
      <c r="B3" s="97" t="s">
        <v>56</v>
      </c>
      <c r="C3" s="98"/>
      <c r="D3" s="98"/>
      <c r="E3" s="101"/>
      <c r="F3" s="101"/>
      <c r="G3" s="102"/>
    </row>
    <row r="4" spans="1:10" ht="27.75">
      <c r="A4" s="6" t="s">
        <v>1</v>
      </c>
      <c r="B4" s="100" t="s">
        <v>2</v>
      </c>
      <c r="C4" s="100"/>
      <c r="D4" s="100"/>
      <c r="E4" s="100" t="s">
        <v>3</v>
      </c>
      <c r="F4" s="100"/>
      <c r="G4" s="100"/>
    </row>
    <row r="5" spans="1:10" ht="27.75">
      <c r="A5" s="7"/>
      <c r="B5" s="51" t="s">
        <v>4</v>
      </c>
      <c r="C5" s="51" t="s">
        <v>53</v>
      </c>
      <c r="D5" s="51" t="s">
        <v>5</v>
      </c>
      <c r="E5" s="51" t="s">
        <v>4</v>
      </c>
      <c r="F5" s="51" t="s">
        <v>53</v>
      </c>
      <c r="G5" s="51" t="s">
        <v>5</v>
      </c>
    </row>
    <row r="6" spans="1:10" ht="24">
      <c r="A6" s="52" t="s">
        <v>6</v>
      </c>
      <c r="B6" s="53">
        <f t="shared" ref="B6:G6" si="0">+B7+B12+B20</f>
        <v>6181.11</v>
      </c>
      <c r="C6" s="53">
        <f t="shared" si="0"/>
        <v>943.42</v>
      </c>
      <c r="D6" s="53">
        <f>+D7+D12+D20</f>
        <v>7124.5300000000007</v>
      </c>
      <c r="E6" s="53">
        <f t="shared" si="0"/>
        <v>5564.65</v>
      </c>
      <c r="F6" s="53">
        <f t="shared" si="0"/>
        <v>1207.1300000000001</v>
      </c>
      <c r="G6" s="53">
        <f t="shared" si="0"/>
        <v>6771.78</v>
      </c>
      <c r="J6" s="69"/>
    </row>
    <row r="7" spans="1:10" ht="24">
      <c r="A7" s="12" t="s">
        <v>7</v>
      </c>
      <c r="B7" s="54">
        <f t="shared" ref="B7:G7" si="1">+B8+B9+B10+B11</f>
        <v>3258.58</v>
      </c>
      <c r="C7" s="54">
        <f t="shared" si="1"/>
        <v>406.69</v>
      </c>
      <c r="D7" s="54">
        <f t="shared" si="1"/>
        <v>3665.2700000000004</v>
      </c>
      <c r="E7" s="54">
        <f t="shared" si="1"/>
        <v>2588.98</v>
      </c>
      <c r="F7" s="54">
        <f t="shared" si="1"/>
        <v>732.47</v>
      </c>
      <c r="G7" s="54">
        <f t="shared" si="1"/>
        <v>3321.45</v>
      </c>
      <c r="J7" s="69"/>
    </row>
    <row r="8" spans="1:10" ht="24">
      <c r="A8" s="14" t="s">
        <v>8</v>
      </c>
      <c r="B8" s="55">
        <v>267</v>
      </c>
      <c r="C8" s="55">
        <v>0</v>
      </c>
      <c r="D8" s="55">
        <f>+B8+C8</f>
        <v>267</v>
      </c>
      <c r="E8" s="55">
        <v>206.28</v>
      </c>
      <c r="F8" s="55">
        <v>0</v>
      </c>
      <c r="G8" s="55">
        <f>+E8+F8</f>
        <v>206.28</v>
      </c>
      <c r="J8" s="69"/>
    </row>
    <row r="9" spans="1:10" ht="24">
      <c r="A9" s="14" t="s">
        <v>9</v>
      </c>
      <c r="B9" s="55">
        <v>185.68</v>
      </c>
      <c r="C9" s="55">
        <v>0</v>
      </c>
      <c r="D9" s="55">
        <f t="shared" ref="D9:D19" si="2">+B9+C9</f>
        <v>185.68</v>
      </c>
      <c r="E9" s="56">
        <v>152.37</v>
      </c>
      <c r="F9" s="56">
        <v>0</v>
      </c>
      <c r="G9" s="55">
        <f t="shared" ref="G9:G11" si="3">+E9+F9</f>
        <v>152.37</v>
      </c>
      <c r="J9" s="69"/>
    </row>
    <row r="10" spans="1:10" ht="24">
      <c r="A10" s="14" t="s">
        <v>10</v>
      </c>
      <c r="B10" s="55">
        <v>427.4</v>
      </c>
      <c r="C10" s="55">
        <v>366.68</v>
      </c>
      <c r="D10" s="55">
        <f t="shared" si="2"/>
        <v>794.07999999999993</v>
      </c>
      <c r="E10" s="56">
        <v>396.47</v>
      </c>
      <c r="F10" s="56">
        <v>440.06</v>
      </c>
      <c r="G10" s="55">
        <f t="shared" si="3"/>
        <v>836.53</v>
      </c>
      <c r="J10" s="69"/>
    </row>
    <row r="11" spans="1:10" ht="24">
      <c r="A11" s="14" t="s">
        <v>11</v>
      </c>
      <c r="B11" s="55">
        <v>2378.5</v>
      </c>
      <c r="C11" s="55">
        <v>40.01</v>
      </c>
      <c r="D11" s="55">
        <f t="shared" si="2"/>
        <v>2418.5100000000002</v>
      </c>
      <c r="E11" s="56">
        <v>1833.86</v>
      </c>
      <c r="F11" s="56">
        <v>292.41000000000003</v>
      </c>
      <c r="G11" s="55">
        <f t="shared" si="3"/>
        <v>2126.27</v>
      </c>
      <c r="J11" s="69"/>
    </row>
    <row r="12" spans="1:10" ht="24">
      <c r="A12" s="12" t="s">
        <v>12</v>
      </c>
      <c r="B12" s="54">
        <f>+B13+B14+B15+B16+B17+B18+B19</f>
        <v>2922.5299999999997</v>
      </c>
      <c r="C12" s="54">
        <f>+C13+C14+C15+C16+C17+C18+C19</f>
        <v>70.64</v>
      </c>
      <c r="D12" s="54">
        <f t="shared" ref="D12:G12" si="4">+D13+D14+D15+D16+D17+D18+D19</f>
        <v>2993.17</v>
      </c>
      <c r="E12" s="54">
        <f t="shared" si="4"/>
        <v>2975.6699999999996</v>
      </c>
      <c r="F12" s="54">
        <f t="shared" si="4"/>
        <v>31.65</v>
      </c>
      <c r="G12" s="54">
        <f t="shared" si="4"/>
        <v>3007.3199999999997</v>
      </c>
      <c r="J12" s="69"/>
    </row>
    <row r="13" spans="1:10" ht="24">
      <c r="A13" s="14" t="s">
        <v>13</v>
      </c>
      <c r="B13" s="55">
        <v>358.2</v>
      </c>
      <c r="C13" s="55">
        <v>53.11</v>
      </c>
      <c r="D13" s="56">
        <f t="shared" si="2"/>
        <v>411.31</v>
      </c>
      <c r="E13" s="56">
        <v>514.67999999999995</v>
      </c>
      <c r="F13" s="56">
        <v>31.65</v>
      </c>
      <c r="G13" s="56">
        <f>+E13+F13</f>
        <v>546.32999999999993</v>
      </c>
      <c r="J13" s="69"/>
    </row>
    <row r="14" spans="1:10" ht="24">
      <c r="A14" s="14" t="s">
        <v>14</v>
      </c>
      <c r="B14" s="55">
        <v>2372.84</v>
      </c>
      <c r="C14" s="55">
        <v>17.53</v>
      </c>
      <c r="D14" s="56">
        <f t="shared" si="2"/>
        <v>2390.3700000000003</v>
      </c>
      <c r="E14" s="56">
        <v>2170.23</v>
      </c>
      <c r="F14" s="56">
        <v>0</v>
      </c>
      <c r="G14" s="56">
        <f t="shared" ref="G14:G19" si="5">+E14+F14</f>
        <v>2170.23</v>
      </c>
      <c r="J14" s="69"/>
    </row>
    <row r="15" spans="1:10" ht="24">
      <c r="A15" s="14" t="s">
        <v>15</v>
      </c>
      <c r="B15" s="55">
        <v>129.30000000000001</v>
      </c>
      <c r="C15" s="57">
        <v>0</v>
      </c>
      <c r="D15" s="56">
        <f t="shared" si="2"/>
        <v>129.30000000000001</v>
      </c>
      <c r="E15" s="56">
        <v>213.11</v>
      </c>
      <c r="F15" s="56">
        <v>0</v>
      </c>
      <c r="G15" s="56">
        <f t="shared" si="5"/>
        <v>213.11</v>
      </c>
      <c r="J15" s="69"/>
    </row>
    <row r="16" spans="1:10" ht="24">
      <c r="A16" s="14" t="s">
        <v>16</v>
      </c>
      <c r="B16" s="55">
        <v>4.6900000000000004</v>
      </c>
      <c r="C16" s="57">
        <v>0</v>
      </c>
      <c r="D16" s="56">
        <f t="shared" si="2"/>
        <v>4.6900000000000004</v>
      </c>
      <c r="E16" s="56">
        <v>41.49</v>
      </c>
      <c r="F16" s="56">
        <v>0</v>
      </c>
      <c r="G16" s="56">
        <f t="shared" si="5"/>
        <v>41.49</v>
      </c>
      <c r="J16" s="69"/>
    </row>
    <row r="17" spans="1:7" ht="24">
      <c r="A17" s="14" t="s">
        <v>17</v>
      </c>
      <c r="B17" s="58">
        <v>8.1</v>
      </c>
      <c r="C17" s="58">
        <v>0</v>
      </c>
      <c r="D17" s="59">
        <f t="shared" si="2"/>
        <v>8.1</v>
      </c>
      <c r="E17" s="59">
        <v>4.43</v>
      </c>
      <c r="F17" s="59">
        <v>0</v>
      </c>
      <c r="G17" s="56">
        <f t="shared" si="5"/>
        <v>4.43</v>
      </c>
    </row>
    <row r="18" spans="1:7" ht="24">
      <c r="A18" s="17" t="s">
        <v>18</v>
      </c>
      <c r="B18" s="58">
        <v>2.97</v>
      </c>
      <c r="C18" s="58">
        <v>0</v>
      </c>
      <c r="D18" s="59">
        <f t="shared" si="2"/>
        <v>2.97</v>
      </c>
      <c r="E18" s="59">
        <v>26.33</v>
      </c>
      <c r="F18" s="59">
        <v>0</v>
      </c>
      <c r="G18" s="56">
        <f t="shared" si="5"/>
        <v>26.33</v>
      </c>
    </row>
    <row r="19" spans="1:7" ht="24">
      <c r="A19" s="14" t="s">
        <v>19</v>
      </c>
      <c r="B19" s="58">
        <v>46.43</v>
      </c>
      <c r="C19" s="58">
        <v>0</v>
      </c>
      <c r="D19" s="59">
        <f t="shared" si="2"/>
        <v>46.43</v>
      </c>
      <c r="E19" s="59">
        <v>5.4</v>
      </c>
      <c r="F19" s="59">
        <v>0</v>
      </c>
      <c r="G19" s="56">
        <f t="shared" si="5"/>
        <v>5.4</v>
      </c>
    </row>
    <row r="20" spans="1:7" ht="24">
      <c r="A20" s="12" t="s">
        <v>20</v>
      </c>
      <c r="B20" s="60"/>
      <c r="C20" s="60">
        <f>ROUND((B7+C7+B12+C12)*0.07,2)</f>
        <v>466.09</v>
      </c>
      <c r="D20" s="61">
        <f>ROUND((D7+D12)*0.07,2)</f>
        <v>466.09</v>
      </c>
      <c r="E20" s="61"/>
      <c r="F20" s="61">
        <f>ROUND((E7+F7+E12+F12)*0.07,2)</f>
        <v>443.01</v>
      </c>
      <c r="G20" s="61">
        <f>ROUND((G7+G12)*0.07,2)</f>
        <v>443.01</v>
      </c>
    </row>
    <row r="21" spans="1:7" ht="24">
      <c r="A21" s="12" t="s">
        <v>21</v>
      </c>
      <c r="B21" s="60">
        <f t="shared" ref="B21:G21" si="6">+B22+B23+B24</f>
        <v>0</v>
      </c>
      <c r="C21" s="60">
        <f t="shared" si="6"/>
        <v>3987.74</v>
      </c>
      <c r="D21" s="60">
        <f t="shared" si="6"/>
        <v>3987.74</v>
      </c>
      <c r="E21" s="60">
        <f t="shared" si="6"/>
        <v>0</v>
      </c>
      <c r="F21" s="60">
        <f t="shared" si="6"/>
        <v>1462.73</v>
      </c>
      <c r="G21" s="60">
        <f t="shared" si="6"/>
        <v>1462.73</v>
      </c>
    </row>
    <row r="22" spans="1:7" ht="24">
      <c r="A22" s="14" t="s">
        <v>22</v>
      </c>
      <c r="B22" s="58">
        <v>0</v>
      </c>
      <c r="C22" s="58">
        <v>1948.92</v>
      </c>
      <c r="D22" s="59">
        <f t="shared" ref="D22:D23" si="7">+B22+C22</f>
        <v>1948.92</v>
      </c>
      <c r="E22" s="59">
        <v>0</v>
      </c>
      <c r="F22" s="59">
        <v>1155.7</v>
      </c>
      <c r="G22" s="59">
        <f>+E22+F22</f>
        <v>1155.7</v>
      </c>
    </row>
    <row r="23" spans="1:7" ht="24">
      <c r="A23" s="14" t="s">
        <v>23</v>
      </c>
      <c r="B23" s="58">
        <v>0</v>
      </c>
      <c r="C23" s="58">
        <v>1109.06</v>
      </c>
      <c r="D23" s="59">
        <f t="shared" si="7"/>
        <v>1109.06</v>
      </c>
      <c r="E23" s="59">
        <v>0</v>
      </c>
      <c r="F23" s="59">
        <v>203.36</v>
      </c>
      <c r="G23" s="59">
        <f t="shared" ref="G23:G24" si="8">+E23+F23</f>
        <v>203.36</v>
      </c>
    </row>
    <row r="24" spans="1:7" ht="24">
      <c r="A24" s="19" t="s">
        <v>24</v>
      </c>
      <c r="B24" s="58">
        <v>0</v>
      </c>
      <c r="C24" s="58">
        <v>929.76</v>
      </c>
      <c r="D24" s="59">
        <f>+B24+C24</f>
        <v>929.76</v>
      </c>
      <c r="E24" s="59">
        <v>0</v>
      </c>
      <c r="F24" s="59">
        <v>103.67</v>
      </c>
      <c r="G24" s="59">
        <f t="shared" si="8"/>
        <v>103.67</v>
      </c>
    </row>
    <row r="25" spans="1:7" ht="24">
      <c r="A25" s="12" t="s">
        <v>25</v>
      </c>
      <c r="B25" s="60">
        <f t="shared" ref="B25:G25" si="9">+B6+B21</f>
        <v>6181.11</v>
      </c>
      <c r="C25" s="60">
        <f t="shared" si="9"/>
        <v>4931.16</v>
      </c>
      <c r="D25" s="60">
        <f t="shared" si="9"/>
        <v>11112.27</v>
      </c>
      <c r="E25" s="60">
        <f t="shared" si="9"/>
        <v>5564.65</v>
      </c>
      <c r="F25" s="60">
        <f t="shared" si="9"/>
        <v>2669.86</v>
      </c>
      <c r="G25" s="60">
        <f t="shared" si="9"/>
        <v>8234.51</v>
      </c>
    </row>
    <row r="26" spans="1:7" ht="24">
      <c r="A26" s="20" t="s">
        <v>50</v>
      </c>
      <c r="B26" s="63">
        <f>+ROUND(B25/B27,2)</f>
        <v>514.42999999999995</v>
      </c>
      <c r="C26" s="63">
        <f>+ROUND(C25/B27,2)</f>
        <v>410.4</v>
      </c>
      <c r="D26" s="63">
        <f>+ROUND(D25/B27,2)</f>
        <v>924.84</v>
      </c>
      <c r="E26" s="63">
        <f>+ROUND(E25/E27,2)</f>
        <v>415.8</v>
      </c>
      <c r="F26" s="63">
        <f>+ROUND(F25/E27,2)</f>
        <v>199.5</v>
      </c>
      <c r="G26" s="63">
        <f>+ROUND(G25/E27,2)</f>
        <v>615.29999999999995</v>
      </c>
    </row>
    <row r="27" spans="1:7" s="77" customFormat="1" ht="24">
      <c r="A27" s="21" t="s">
        <v>54</v>
      </c>
      <c r="B27" s="94">
        <f>12015.39/1000</f>
        <v>12.01539</v>
      </c>
      <c r="C27" s="95"/>
      <c r="D27" s="96"/>
      <c r="E27" s="94">
        <f>13382.91/1000</f>
        <v>13.382909999999999</v>
      </c>
      <c r="F27" s="95"/>
      <c r="G27" s="96"/>
    </row>
    <row r="28" spans="1:7" s="77" customFormat="1" ht="24">
      <c r="A28" s="21" t="s">
        <v>28</v>
      </c>
      <c r="B28" s="91">
        <v>742</v>
      </c>
      <c r="C28" s="92"/>
      <c r="D28" s="93"/>
      <c r="E28" s="91">
        <v>742</v>
      </c>
      <c r="F28" s="92"/>
      <c r="G28" s="93"/>
    </row>
    <row r="29" spans="1:7" s="77" customFormat="1" ht="24">
      <c r="A29" s="21" t="s">
        <v>29</v>
      </c>
      <c r="B29" s="91">
        <f>+ROUND(B27*B28,2)</f>
        <v>8915.42</v>
      </c>
      <c r="C29" s="92"/>
      <c r="D29" s="93"/>
      <c r="E29" s="91">
        <f>+ROUND(E27*E28,2)</f>
        <v>9930.1200000000008</v>
      </c>
      <c r="F29" s="92"/>
      <c r="G29" s="93"/>
    </row>
    <row r="30" spans="1:7" ht="24">
      <c r="A30" s="20" t="s">
        <v>55</v>
      </c>
      <c r="B30" s="64">
        <f>B29-B25</f>
        <v>2734.3100000000004</v>
      </c>
      <c r="C30" s="62"/>
      <c r="D30" s="63">
        <f>+B29-D25</f>
        <v>-2196.8500000000004</v>
      </c>
      <c r="E30" s="64">
        <f>E29-E25</f>
        <v>4365.4700000000012</v>
      </c>
      <c r="F30" s="62"/>
      <c r="G30" s="63">
        <f>+E29-G25</f>
        <v>1695.6100000000006</v>
      </c>
    </row>
    <row r="31" spans="1:7" ht="24">
      <c r="A31" s="65" t="s">
        <v>52</v>
      </c>
      <c r="B31" s="66">
        <f>+ROUND(B30/B27,2)</f>
        <v>227.57</v>
      </c>
      <c r="C31" s="67"/>
      <c r="D31" s="68">
        <f>+ROUND(D30/B27,2)</f>
        <v>-182.84</v>
      </c>
      <c r="E31" s="66">
        <f>+ROUND(E30/E27,2)</f>
        <v>326.2</v>
      </c>
      <c r="F31" s="67"/>
      <c r="G31" s="68">
        <f>+ROUND(G30/E27,2)</f>
        <v>126.7</v>
      </c>
    </row>
  </sheetData>
  <mergeCells count="9">
    <mergeCell ref="B3:G3"/>
    <mergeCell ref="B4:D4"/>
    <mergeCell ref="E4:G4"/>
    <mergeCell ref="B27:D27"/>
    <mergeCell ref="B29:D29"/>
    <mergeCell ref="B28:D28"/>
    <mergeCell ref="E29:G29"/>
    <mergeCell ref="E28:G28"/>
    <mergeCell ref="E27:G27"/>
  </mergeCells>
  <pageMargins left="0.18" right="0.1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ข้าวหอมมะลิ</vt:lpstr>
      <vt:lpstr>ยางพารา</vt:lpstr>
      <vt:lpstr>มันสำปะหลัง</vt:lpstr>
      <vt:lpstr>อ้อยโรงงาน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oaeadmin</dc:creator>
  <cp:lastModifiedBy>ิปิยมาภรณ์ ศรีสุข</cp:lastModifiedBy>
  <cp:lastPrinted>2017-09-27T06:59:06Z</cp:lastPrinted>
  <dcterms:created xsi:type="dcterms:W3CDTF">2017-07-25T17:12:32Z</dcterms:created>
  <dcterms:modified xsi:type="dcterms:W3CDTF">2017-11-09T06:46:17Z</dcterms:modified>
</cp:coreProperties>
</file>