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45" windowWidth="19815" windowHeight="7665"/>
  </bookViews>
  <sheets>
    <sheet name="ข้าวเจ้านาปี" sheetId="5" r:id="rId1"/>
    <sheet name="มะม่วง" sheetId="6" r:id="rId2"/>
    <sheet name="ยางพารา" sheetId="1" r:id="rId3"/>
    <sheet name="ลำไย" sheetId="2" r:id="rId4"/>
    <sheet name=" ทุเรียน" sheetId="3" r:id="rId5"/>
    <sheet name="มังคุด" sheetId="7" r:id="rId6"/>
    <sheet name="เงาะ" sheetId="4" r:id="rId7"/>
  </sheets>
  <calcPr calcId="125725"/>
</workbook>
</file>

<file path=xl/calcChain.xml><?xml version="1.0" encoding="utf-8"?>
<calcChain xmlns="http://schemas.openxmlformats.org/spreadsheetml/2006/main">
  <c r="B29" i="7"/>
  <c r="B28"/>
  <c r="G24"/>
  <c r="F24"/>
  <c r="E24"/>
  <c r="D24"/>
  <c r="C24"/>
  <c r="B24"/>
  <c r="B23" i="6"/>
  <c r="G26" i="5"/>
  <c r="F26"/>
  <c r="E26"/>
  <c r="D26"/>
  <c r="C26"/>
  <c r="B26"/>
  <c r="B31"/>
  <c r="E29"/>
  <c r="E28"/>
  <c r="B29"/>
  <c r="B28"/>
  <c r="E27" i="7" l="1"/>
  <c r="B27"/>
  <c r="G22"/>
  <c r="D22"/>
  <c r="G21"/>
  <c r="D21"/>
  <c r="G20"/>
  <c r="D20"/>
  <c r="D18" s="1"/>
  <c r="G19"/>
  <c r="D19"/>
  <c r="F18"/>
  <c r="E18"/>
  <c r="C18"/>
  <c r="B18"/>
  <c r="G16"/>
  <c r="D16"/>
  <c r="G15"/>
  <c r="D15"/>
  <c r="G14"/>
  <c r="D14"/>
  <c r="G13"/>
  <c r="D13"/>
  <c r="G12"/>
  <c r="D12"/>
  <c r="G11"/>
  <c r="D11"/>
  <c r="F10"/>
  <c r="E10"/>
  <c r="C10"/>
  <c r="B10"/>
  <c r="G9"/>
  <c r="D9"/>
  <c r="D7" s="1"/>
  <c r="G8"/>
  <c r="D8"/>
  <c r="F7"/>
  <c r="E7"/>
  <c r="E6" s="1"/>
  <c r="E23" s="1"/>
  <c r="C7"/>
  <c r="B7"/>
  <c r="C17" s="1"/>
  <c r="D17" s="1"/>
  <c r="G18" l="1"/>
  <c r="G7"/>
  <c r="D10"/>
  <c r="G10"/>
  <c r="F17"/>
  <c r="G17" s="1"/>
  <c r="C6"/>
  <c r="C23" s="1"/>
  <c r="B6"/>
  <c r="B23" s="1"/>
  <c r="E29"/>
  <c r="E28"/>
  <c r="D6"/>
  <c r="D12" i="6"/>
  <c r="B9"/>
  <c r="B26"/>
  <c r="D21"/>
  <c r="D20"/>
  <c r="D19"/>
  <c r="D18"/>
  <c r="D17" s="1"/>
  <c r="C17"/>
  <c r="B17"/>
  <c r="D15"/>
  <c r="D14"/>
  <c r="D13"/>
  <c r="D11"/>
  <c r="D10"/>
  <c r="C9"/>
  <c r="D8"/>
  <c r="D7"/>
  <c r="C6"/>
  <c r="B6"/>
  <c r="G16" i="5"/>
  <c r="G13"/>
  <c r="D16"/>
  <c r="D13"/>
  <c r="F12"/>
  <c r="E12"/>
  <c r="C12"/>
  <c r="B12"/>
  <c r="G8"/>
  <c r="G9"/>
  <c r="D8"/>
  <c r="D9"/>
  <c r="C21"/>
  <c r="F7"/>
  <c r="E7"/>
  <c r="C7"/>
  <c r="B7"/>
  <c r="G24"/>
  <c r="D24"/>
  <c r="G23"/>
  <c r="D23"/>
  <c r="G22"/>
  <c r="D22"/>
  <c r="F21"/>
  <c r="E21"/>
  <c r="B21"/>
  <c r="G19"/>
  <c r="D19"/>
  <c r="G18"/>
  <c r="D18"/>
  <c r="G17"/>
  <c r="D17"/>
  <c r="G15"/>
  <c r="D15"/>
  <c r="G14"/>
  <c r="D14"/>
  <c r="C20"/>
  <c r="G11"/>
  <c r="D11"/>
  <c r="G10"/>
  <c r="D10"/>
  <c r="F6" i="7" l="1"/>
  <c r="F23" s="1"/>
  <c r="D23"/>
  <c r="D29" s="1"/>
  <c r="G6"/>
  <c r="G23"/>
  <c r="G29" s="1"/>
  <c r="D28"/>
  <c r="G21" i="5"/>
  <c r="D12"/>
  <c r="B5" i="6"/>
  <c r="B22" s="1"/>
  <c r="D9"/>
  <c r="D6"/>
  <c r="C16"/>
  <c r="D16" s="1"/>
  <c r="G12" i="5"/>
  <c r="G7"/>
  <c r="F20"/>
  <c r="G20" s="1"/>
  <c r="G6" s="1"/>
  <c r="G25" s="1"/>
  <c r="G31" s="1"/>
  <c r="E6"/>
  <c r="E25" s="1"/>
  <c r="E30" s="1"/>
  <c r="B6"/>
  <c r="B25" s="1"/>
  <c r="D20"/>
  <c r="D7"/>
  <c r="D21"/>
  <c r="B30"/>
  <c r="C6"/>
  <c r="C25" s="1"/>
  <c r="G28" i="7" l="1"/>
  <c r="D5" i="6"/>
  <c r="D22" s="1"/>
  <c r="D23" s="1"/>
  <c r="D28" s="1"/>
  <c r="B28"/>
  <c r="B27"/>
  <c r="C5"/>
  <c r="C22" s="1"/>
  <c r="C23" s="1"/>
  <c r="E31" i="5"/>
  <c r="F6"/>
  <c r="F25" s="1"/>
  <c r="D6"/>
  <c r="D25" s="1"/>
  <c r="D31" s="1"/>
  <c r="G30"/>
  <c r="D27" i="6" l="1"/>
  <c r="D30" i="5"/>
  <c r="E27" i="4"/>
  <c r="B27"/>
  <c r="G22"/>
  <c r="D22"/>
  <c r="G21"/>
  <c r="D21"/>
  <c r="G20"/>
  <c r="D20"/>
  <c r="G19"/>
  <c r="D19"/>
  <c r="F18"/>
  <c r="E18"/>
  <c r="G18" s="1"/>
  <c r="C18"/>
  <c r="B18"/>
  <c r="G16"/>
  <c r="D16"/>
  <c r="G15"/>
  <c r="D15"/>
  <c r="G14"/>
  <c r="D14"/>
  <c r="G13"/>
  <c r="D13"/>
  <c r="G12"/>
  <c r="D12"/>
  <c r="G11"/>
  <c r="G10" s="1"/>
  <c r="D11"/>
  <c r="F10"/>
  <c r="E10"/>
  <c r="E6" s="1"/>
  <c r="D10"/>
  <c r="C10"/>
  <c r="B10"/>
  <c r="G9"/>
  <c r="D9"/>
  <c r="G8"/>
  <c r="D8"/>
  <c r="D7" s="1"/>
  <c r="D17" s="1"/>
  <c r="D6" s="1"/>
  <c r="F7"/>
  <c r="E7"/>
  <c r="C7"/>
  <c r="B7"/>
  <c r="B6" s="1"/>
  <c r="B23" s="1"/>
  <c r="E27" i="3"/>
  <c r="B27"/>
  <c r="G22"/>
  <c r="D22"/>
  <c r="G21"/>
  <c r="D21"/>
  <c r="G20"/>
  <c r="D20"/>
  <c r="G19"/>
  <c r="G18" s="1"/>
  <c r="D19"/>
  <c r="F18"/>
  <c r="E18"/>
  <c r="D18"/>
  <c r="C18"/>
  <c r="B18"/>
  <c r="G16"/>
  <c r="D16"/>
  <c r="G15"/>
  <c r="D15"/>
  <c r="G14"/>
  <c r="D14"/>
  <c r="G13"/>
  <c r="D13"/>
  <c r="G12"/>
  <c r="D12"/>
  <c r="G11"/>
  <c r="G10" s="1"/>
  <c r="D11"/>
  <c r="F10"/>
  <c r="E10"/>
  <c r="C10"/>
  <c r="B10"/>
  <c r="G9"/>
  <c r="D9"/>
  <c r="G8"/>
  <c r="G7" s="1"/>
  <c r="D8"/>
  <c r="F7"/>
  <c r="E7"/>
  <c r="E6" s="1"/>
  <c r="E23" s="1"/>
  <c r="C7"/>
  <c r="B7"/>
  <c r="E27" i="2"/>
  <c r="B27"/>
  <c r="G22"/>
  <c r="D22"/>
  <c r="G21"/>
  <c r="D21"/>
  <c r="G20"/>
  <c r="D20"/>
  <c r="G19"/>
  <c r="D19"/>
  <c r="F18"/>
  <c r="E18"/>
  <c r="C18"/>
  <c r="B18"/>
  <c r="D18" s="1"/>
  <c r="G16"/>
  <c r="D16"/>
  <c r="G15"/>
  <c r="D15"/>
  <c r="G14"/>
  <c r="D14"/>
  <c r="G13"/>
  <c r="D13"/>
  <c r="G12"/>
  <c r="D12"/>
  <c r="G11"/>
  <c r="G10" s="1"/>
  <c r="D11"/>
  <c r="D10" s="1"/>
  <c r="F10"/>
  <c r="E10"/>
  <c r="C10"/>
  <c r="B10"/>
  <c r="G9"/>
  <c r="D9"/>
  <c r="G8"/>
  <c r="D8"/>
  <c r="F7"/>
  <c r="E7"/>
  <c r="F17" s="1"/>
  <c r="C7"/>
  <c r="B7"/>
  <c r="E26" i="1"/>
  <c r="B26"/>
  <c r="G21"/>
  <c r="D21"/>
  <c r="G20"/>
  <c r="D20"/>
  <c r="G19"/>
  <c r="D19"/>
  <c r="D17" s="1"/>
  <c r="G18"/>
  <c r="D18"/>
  <c r="F17"/>
  <c r="E17"/>
  <c r="C17"/>
  <c r="B17"/>
  <c r="G15"/>
  <c r="D15"/>
  <c r="G14"/>
  <c r="D14"/>
  <c r="G13"/>
  <c r="D13"/>
  <c r="G12"/>
  <c r="D12"/>
  <c r="G11"/>
  <c r="G10" s="1"/>
  <c r="D11"/>
  <c r="F10"/>
  <c r="E10"/>
  <c r="D10"/>
  <c r="C10"/>
  <c r="B10"/>
  <c r="G9"/>
  <c r="D9"/>
  <c r="D7" s="1"/>
  <c r="G8"/>
  <c r="G7" s="1"/>
  <c r="D8"/>
  <c r="F7"/>
  <c r="F16" s="1"/>
  <c r="E7"/>
  <c r="C7"/>
  <c r="B7"/>
  <c r="B6" s="1"/>
  <c r="B22" s="1"/>
  <c r="C17" i="2" l="1"/>
  <c r="B6"/>
  <c r="B23" s="1"/>
  <c r="D18" i="4"/>
  <c r="E6" i="1"/>
  <c r="E22" s="1"/>
  <c r="E23" s="1"/>
  <c r="E28" s="1"/>
  <c r="G17"/>
  <c r="G18" i="2"/>
  <c r="C17" i="3"/>
  <c r="D7"/>
  <c r="D10"/>
  <c r="G7" i="4"/>
  <c r="G17" s="1"/>
  <c r="G6" s="1"/>
  <c r="C17"/>
  <c r="C6" s="1"/>
  <c r="C23" s="1"/>
  <c r="C24" s="1"/>
  <c r="E23"/>
  <c r="E24" s="1"/>
  <c r="E29" s="1"/>
  <c r="F17"/>
  <c r="F6" s="1"/>
  <c r="F23" s="1"/>
  <c r="F24" s="1"/>
  <c r="B28"/>
  <c r="B24"/>
  <c r="B29" s="1"/>
  <c r="B6" i="3"/>
  <c r="B23" s="1"/>
  <c r="D23" s="1"/>
  <c r="D24" s="1"/>
  <c r="D29" s="1"/>
  <c r="F17"/>
  <c r="F6" s="1"/>
  <c r="F23" s="1"/>
  <c r="F24" s="1"/>
  <c r="E24"/>
  <c r="E29" s="1"/>
  <c r="E28"/>
  <c r="B24"/>
  <c r="B29" s="1"/>
  <c r="D17"/>
  <c r="D6" s="1"/>
  <c r="C6"/>
  <c r="C23" s="1"/>
  <c r="C24" s="1"/>
  <c r="B28"/>
  <c r="E6" i="2"/>
  <c r="E23" s="1"/>
  <c r="E24" s="1"/>
  <c r="E29" s="1"/>
  <c r="B24"/>
  <c r="B29" s="1"/>
  <c r="C6"/>
  <c r="C23" s="1"/>
  <c r="C24" s="1"/>
  <c r="D17"/>
  <c r="B28"/>
  <c r="F6"/>
  <c r="F23" s="1"/>
  <c r="F24" s="1"/>
  <c r="G17"/>
  <c r="D7"/>
  <c r="G7"/>
  <c r="C16" i="1"/>
  <c r="D16" s="1"/>
  <c r="D6" s="1"/>
  <c r="D22" s="1"/>
  <c r="E27"/>
  <c r="F6"/>
  <c r="F22" s="1"/>
  <c r="F23" s="1"/>
  <c r="G16"/>
  <c r="G6" s="1"/>
  <c r="G22" s="1"/>
  <c r="G23" s="1"/>
  <c r="G28" s="1"/>
  <c r="B27"/>
  <c r="B23"/>
  <c r="B28" s="1"/>
  <c r="G17" i="3" l="1"/>
  <c r="G6" s="1"/>
  <c r="E28" i="4"/>
  <c r="D23"/>
  <c r="D24" s="1"/>
  <c r="D29" s="1"/>
  <c r="G23"/>
  <c r="G24" s="1"/>
  <c r="G29" s="1"/>
  <c r="G23" i="3"/>
  <c r="D28"/>
  <c r="E28" i="2"/>
  <c r="G6"/>
  <c r="D6"/>
  <c r="G23"/>
  <c r="D23"/>
  <c r="C6" i="1"/>
  <c r="C22" s="1"/>
  <c r="C23" s="1"/>
  <c r="G27"/>
  <c r="D23"/>
  <c r="D28" s="1"/>
  <c r="D27"/>
  <c r="G28" i="4" l="1"/>
  <c r="D28"/>
  <c r="G24" i="3"/>
  <c r="G29" s="1"/>
  <c r="G28"/>
  <c r="D24" i="2"/>
  <c r="D29" s="1"/>
  <c r="D28"/>
  <c r="G24"/>
  <c r="G29" s="1"/>
  <c r="G28"/>
</calcChain>
</file>

<file path=xl/sharedStrings.xml><?xml version="1.0" encoding="utf-8"?>
<sst xmlns="http://schemas.openxmlformats.org/spreadsheetml/2006/main" count="248" uniqueCount="96">
  <si>
    <t>หน่วย:บาท/ไร่</t>
  </si>
  <si>
    <t>รายการ</t>
  </si>
  <si>
    <t>เงินสด</t>
  </si>
  <si>
    <t>ประเมิน</t>
  </si>
  <si>
    <t>รวม</t>
  </si>
  <si>
    <t xml:space="preserve"> 1. ต้นทุนผันแปร</t>
  </si>
  <si>
    <t>1.1  ค่าแรงงาน</t>
  </si>
  <si>
    <t xml:space="preserve">        ดูแลรักษา</t>
  </si>
  <si>
    <t xml:space="preserve">       เก็บเกี่ยว(กรีดยาง) </t>
  </si>
  <si>
    <t>1.2  ค่าวัสดุ</t>
  </si>
  <si>
    <t xml:space="preserve">       ค่าปุ๋ย</t>
  </si>
  <si>
    <t xml:space="preserve">       ค่ายาป้องกันกำจัดศัตรูและวัชพืช</t>
  </si>
  <si>
    <t xml:space="preserve">        ค่าน้ำมันเชื้อเพลิงและไฟฟ้า</t>
  </si>
  <si>
    <t xml:space="preserve">      ค่าวัสดุการเกษตรและวัสดุสิ้นเปลือง</t>
  </si>
  <si>
    <t xml:space="preserve">       ค่าซ่อมแซมอุปกรณ์การเกษตร</t>
  </si>
  <si>
    <t xml:space="preserve">  1.3ค่าเสียโอกาสเงินลงทุน</t>
  </si>
  <si>
    <t>2.  ต้นทุนคงที่</t>
  </si>
  <si>
    <t xml:space="preserve">      ค่าเช่าที่ดิน</t>
  </si>
  <si>
    <t xml:space="preserve">      ค่าเสื่อมอุปกรณ์การเกษตร</t>
  </si>
  <si>
    <t xml:space="preserve">       ค่าเสียโอกาสเงินลงทุนอุปกรณ์การเกษตร</t>
  </si>
  <si>
    <t xml:space="preserve">      ค่าเฉลี่ยต้นทุนก่อนให้ผลผลิต </t>
  </si>
  <si>
    <t>3.  ต้นทุนรวมต่อไร่</t>
  </si>
  <si>
    <t>4. ต้นทุนรวมต่อกิโลกรัม</t>
  </si>
  <si>
    <t xml:space="preserve">5.  ผลผลิตต่อไร่ (กก.) </t>
  </si>
  <si>
    <t>6. ราคาผลผลิตที่เกษตรกรขายได้ ณ ไร่นา (บาท/กก.)</t>
  </si>
  <si>
    <t xml:space="preserve">7. ผลตอบแทนต่อไร่ </t>
  </si>
  <si>
    <t>8. ผลตอบแทนสุทธิต่อไร่</t>
  </si>
  <si>
    <t xml:space="preserve">9. ผลตอบแทนสุทธิต่อกิโลกรัม </t>
  </si>
  <si>
    <t>จันทบุรี</t>
  </si>
  <si>
    <t>S1</t>
  </si>
  <si>
    <t>N</t>
  </si>
  <si>
    <t xml:space="preserve">       ค่าวัสดุการเกษตรและวัสดุสิ้นเปลือง</t>
  </si>
  <si>
    <t>หน่วย : บาท/ไร่</t>
  </si>
  <si>
    <t xml:space="preserve">      1.1. ค่าแรงงาน</t>
  </si>
  <si>
    <t xml:space="preserve">              ดูแลรักษา</t>
  </si>
  <si>
    <t xml:space="preserve">              เก็บเกี่ยว</t>
  </si>
  <si>
    <t xml:space="preserve">    1.2. ค่าวัสดุ</t>
  </si>
  <si>
    <t xml:space="preserve">              ค่าปุ๋ย</t>
  </si>
  <si>
    <t xml:space="preserve">              ค่ายาปราบศัตรูพืชและวัชพืช</t>
  </si>
  <si>
    <t xml:space="preserve">              ค่าน้ำมันเชื้อเพลิงและหล่อลื่น</t>
  </si>
  <si>
    <t xml:space="preserve">              ค่าอุปกรณ์การเกษตรและวัสดุอื่นๆ</t>
  </si>
  <si>
    <t xml:space="preserve">              ค่าซ่อมแซมอุปกรณ์การเกษตร</t>
  </si>
  <si>
    <t xml:space="preserve">               ค่าสารเคมีอื่นๆ และวัสดุปรับปรุงดิน</t>
  </si>
  <si>
    <t xml:space="preserve">     1.3. ค่าเสียโอกาสเงินลงทุน</t>
  </si>
  <si>
    <t xml:space="preserve"> 2. ต้นทุนคงที่</t>
  </si>
  <si>
    <t xml:space="preserve">      ค่าเสียโอกาสเงินลงทุนอุปกรณ์การเกษตร</t>
  </si>
  <si>
    <t xml:space="preserve">      ต้นทุนก่อนให้ผล</t>
  </si>
  <si>
    <t xml:space="preserve"> 3. ต้นทุนรวมต่อไร่</t>
  </si>
  <si>
    <t xml:space="preserve"> 4. ต้นทุนรวมต่อกิโลกรัม</t>
  </si>
  <si>
    <t xml:space="preserve"> 5. ผลผลิตต่อไร่</t>
  </si>
  <si>
    <t>6. ราคาผลผลิตต่อกิโลกรัม  (บาท/กก.)</t>
  </si>
  <si>
    <t>7. ผลตอบแทนต่อไร่</t>
  </si>
  <si>
    <t xml:space="preserve">8. ผลตอบแทนสุทธิต่อไร่ </t>
  </si>
  <si>
    <t>9. ผลตอบแทนสุทธิต่อกิโลกรัม (บาท/กก.)</t>
  </si>
  <si>
    <t xml:space="preserve">     หน่วย:บาท/ไร่</t>
  </si>
  <si>
    <t>1.  ต้นทุนผันแปร</t>
  </si>
  <si>
    <t xml:space="preserve">       ดูแลรักษา</t>
  </si>
  <si>
    <t xml:space="preserve">       เก็บเกี่ยวรวบรวม</t>
  </si>
  <si>
    <t xml:space="preserve">       ค่ายาปราบวัชพืชและศัตรูพืช</t>
  </si>
  <si>
    <t xml:space="preserve">       ค่าน้ำมันเชื้อเพลิงและหล่อลื่น</t>
  </si>
  <si>
    <t xml:space="preserve">       ค่าซ่อมแซมอุปกรณ์เกษตร</t>
  </si>
  <si>
    <t xml:space="preserve">       สารเคมีอื่นๆ</t>
  </si>
  <si>
    <t>1.3  ค่าเสียโอกาสเงินลงทุน</t>
  </si>
  <si>
    <t>2. ต้นทุนคงที่</t>
  </si>
  <si>
    <t xml:space="preserve">   ค่าใช้ที่ดิน</t>
  </si>
  <si>
    <t xml:space="preserve">   ค่าเสื่อมอุปกรณ์การเกษตร</t>
  </si>
  <si>
    <t xml:space="preserve">   ค่าเสียโอกาสเงินลงทุนอุปกรณ์การเกษตร</t>
  </si>
  <si>
    <t xml:space="preserve">   ค่าเฉลี่ยต้นทุนก่อนให้ผลผลิต  </t>
  </si>
  <si>
    <t>4.  ต้นทุนรวมต่อกิโลกรัม (บาท/กก.)</t>
  </si>
  <si>
    <t>5.  ผลผลิตต่อไร่ (กก./ไร่)</t>
  </si>
  <si>
    <t>9. ผลตอบแทนสุทธิต่อกิโลกรัม</t>
  </si>
  <si>
    <t>1. ต้นทุนผันแปร</t>
  </si>
  <si>
    <t xml:space="preserve">  1.1 ค่าแรงงาน</t>
  </si>
  <si>
    <t xml:space="preserve">  1.2 ค่าวัสดุ</t>
  </si>
  <si>
    <t xml:space="preserve">    1.3  ค่าเสียโอกาสเงินลงทุน</t>
  </si>
  <si>
    <t>2.ต้นทุนคงที่</t>
  </si>
  <si>
    <t xml:space="preserve">   ค่าเช่าที่ดิน</t>
  </si>
  <si>
    <t xml:space="preserve">    ค่าเสียโอกาสเงินลงทุนอุปกรณ์การเกษตร</t>
  </si>
  <si>
    <t xml:space="preserve">   ต้นทุนก่อนให้ผลผลิตเฉลี่ยต่อไร่ต่อปี</t>
  </si>
  <si>
    <t xml:space="preserve">       ค่ายาปราบศัตรูพืชและวัชพืช</t>
  </si>
  <si>
    <t xml:space="preserve">       ค่าสารอื่นๆ และวัสดุปรับปรุงดิน</t>
  </si>
  <si>
    <t xml:space="preserve">        เตรียมดิน</t>
  </si>
  <si>
    <t xml:space="preserve">        เตรียมพันธุ์และปลูก</t>
  </si>
  <si>
    <t>ฉะเชิงเทรา</t>
  </si>
  <si>
    <t xml:space="preserve">       เก็บเกี่ยว</t>
  </si>
  <si>
    <t xml:space="preserve">       ค่าพันธุ์</t>
  </si>
  <si>
    <t>ตารางที่ 74  ต้นทุนการผลิตข้าวเจ้านาปี แยกตามลักษณะความเหมาะสมของพื้นที่</t>
  </si>
  <si>
    <t>ตารางที่ 75  ต้นทุนการผลิตมะม่วง แยกตามลักษณะความเหมาะสมของพื้นที่</t>
  </si>
  <si>
    <t>ตารางที่ 76  ต้นทุนการผลิตยางพารา แยกตามลักษณะความเหมาะสมของพื้นที่</t>
  </si>
  <si>
    <t>ตารางที่ 77  ต้นทุนการผลิตลำไย แยกตามลักษณะความเหมาะสมของพื้นที่</t>
  </si>
  <si>
    <t>ตารางที่ 78  ต้นทุนการผลิตทุเรียน แยกตามลักษณะความเหมาะสมของพื้นที่</t>
  </si>
  <si>
    <t>ตารางที่ 79  ต้นทุนการผลิตมังคุด แยกตามลักษณะความเหมาะสมของพื้นที่</t>
  </si>
  <si>
    <t>ตารางที่ 80  ต้นทุนการผลิตเงาะ แยกตามลักษณะความเหมาะสมของพื้นที่</t>
  </si>
  <si>
    <t>6. ราคาผลผลิตที่เกษตรกรขายได้ ณ ไร่นา (บาท/ตัน)</t>
  </si>
  <si>
    <t>9. ผลตอบแทนสุทธิต่อตัน</t>
  </si>
  <si>
    <t>4. ต้นทุนรวมต่อตัน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</si>
</sst>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87" formatCode="_-* #,##0.00_-;\-* #,##0.00_-;_-* &quot;-&quot;??_-;_-@_-"/>
    <numFmt numFmtId="188" formatCode="_-* #,##0_-;\-* #,##0_-;_-* &quot;-&quot;??_-;_-@_-"/>
    <numFmt numFmtId="189" formatCode="#,##0.00_ ;\-#,##0.00\ "/>
    <numFmt numFmtId="190" formatCode="General_)"/>
  </numFmts>
  <fonts count="14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name val="AngsanaUPC"/>
      <family val="1"/>
    </font>
    <font>
      <b/>
      <sz val="16"/>
      <name val="TH SarabunPSK"/>
      <family val="2"/>
    </font>
    <font>
      <sz val="16"/>
      <name val="TH SarabunPSK"/>
      <family val="2"/>
    </font>
    <font>
      <b/>
      <sz val="14"/>
      <name val="TH SarabunPSK"/>
      <family val="2"/>
    </font>
    <font>
      <sz val="14"/>
      <name val="TH SarabunPSK"/>
      <family val="2"/>
    </font>
    <font>
      <sz val="14"/>
      <name val="CordiaUPC"/>
      <family val="2"/>
    </font>
    <font>
      <sz val="10"/>
      <name val="Arial"/>
      <family val="2"/>
    </font>
    <font>
      <b/>
      <sz val="16"/>
      <color theme="1"/>
      <name val="TH SarabunPSK"/>
      <family val="2"/>
    </font>
    <font>
      <b/>
      <sz val="18"/>
      <name val="TH SarabunPSK"/>
      <family val="2"/>
    </font>
    <font>
      <sz val="14"/>
      <name val="Cordia New"/>
      <family val="2"/>
    </font>
    <font>
      <b/>
      <sz val="14"/>
      <color indexed="12"/>
      <name val="TH SarabunPSK"/>
      <family val="2"/>
    </font>
    <font>
      <b/>
      <sz val="14"/>
      <color indexed="8"/>
      <name val="TH SarabunPSK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7" fillId="0" borderId="0"/>
    <xf numFmtId="0" fontId="1" fillId="0" borderId="0"/>
    <xf numFmtId="0" fontId="7" fillId="0" borderId="0"/>
    <xf numFmtId="0" fontId="8" fillId="0" borderId="0"/>
    <xf numFmtId="0" fontId="7" fillId="0" borderId="0"/>
    <xf numFmtId="0" fontId="11" fillId="0" borderId="0"/>
    <xf numFmtId="0" fontId="7" fillId="0" borderId="0"/>
  </cellStyleXfs>
  <cellXfs count="132">
    <xf numFmtId="0" fontId="0" fillId="0" borderId="0" xfId="0"/>
    <xf numFmtId="43" fontId="3" fillId="0" borderId="0" xfId="1" applyFont="1" applyFill="1" applyBorder="1" applyAlignment="1"/>
    <xf numFmtId="43" fontId="3" fillId="0" borderId="0" xfId="1" applyFont="1" applyFill="1" applyBorder="1" applyAlignment="1">
      <alignment horizontal="right"/>
    </xf>
    <xf numFmtId="43" fontId="4" fillId="0" borderId="0" xfId="1" applyFont="1" applyFill="1" applyBorder="1" applyAlignment="1"/>
    <xf numFmtId="43" fontId="4" fillId="0" borderId="0" xfId="1" applyFont="1" applyFill="1" applyBorder="1" applyAlignment="1">
      <alignment horizontal="right"/>
    </xf>
    <xf numFmtId="187" fontId="6" fillId="0" borderId="0" xfId="1" applyNumberFormat="1" applyFont="1" applyFill="1"/>
    <xf numFmtId="4" fontId="6" fillId="0" borderId="0" xfId="3" applyNumberFormat="1" applyFont="1" applyFill="1" applyBorder="1" applyAlignment="1"/>
    <xf numFmtId="0" fontId="6" fillId="0" borderId="0" xfId="3" applyFont="1" applyFill="1"/>
    <xf numFmtId="187" fontId="4" fillId="0" borderId="0" xfId="1" applyNumberFormat="1" applyFont="1" applyFill="1"/>
    <xf numFmtId="0" fontId="4" fillId="0" borderId="0" xfId="2" applyFont="1" applyFill="1"/>
    <xf numFmtId="0" fontId="4" fillId="0" borderId="0" xfId="2" applyFont="1" applyFill="1" applyAlignment="1">
      <alignment vertical="center"/>
    </xf>
    <xf numFmtId="187" fontId="3" fillId="0" borderId="5" xfId="1" applyNumberFormat="1" applyFont="1" applyFill="1" applyBorder="1" applyAlignment="1">
      <alignment horizontal="center" vertical="center"/>
    </xf>
    <xf numFmtId="187" fontId="3" fillId="0" borderId="6" xfId="1" applyNumberFormat="1" applyFont="1" applyFill="1" applyBorder="1" applyAlignment="1">
      <alignment horizontal="center" vertical="center"/>
    </xf>
    <xf numFmtId="43" fontId="3" fillId="0" borderId="7" xfId="1" applyFont="1" applyFill="1" applyBorder="1" applyAlignment="1"/>
    <xf numFmtId="187" fontId="3" fillId="0" borderId="7" xfId="3" applyNumberFormat="1" applyFont="1" applyFill="1" applyBorder="1" applyAlignment="1">
      <alignment horizontal="right"/>
    </xf>
    <xf numFmtId="4" fontId="3" fillId="0" borderId="7" xfId="3" applyNumberFormat="1" applyFont="1" applyFill="1" applyBorder="1" applyAlignment="1">
      <alignment horizontal="right"/>
    </xf>
    <xf numFmtId="43" fontId="3" fillId="0" borderId="8" xfId="1" applyFont="1" applyFill="1" applyBorder="1" applyAlignment="1"/>
    <xf numFmtId="187" fontId="3" fillId="0" borderId="8" xfId="3" applyNumberFormat="1" applyFont="1" applyFill="1" applyBorder="1" applyAlignment="1">
      <alignment horizontal="right"/>
    </xf>
    <xf numFmtId="4" fontId="3" fillId="0" borderId="8" xfId="3" applyNumberFormat="1" applyFont="1" applyFill="1" applyBorder="1" applyAlignment="1">
      <alignment horizontal="right"/>
    </xf>
    <xf numFmtId="43" fontId="4" fillId="0" borderId="8" xfId="1" applyFont="1" applyFill="1" applyBorder="1" applyAlignment="1"/>
    <xf numFmtId="187" fontId="4" fillId="0" borderId="8" xfId="3" applyNumberFormat="1" applyFont="1" applyFill="1" applyBorder="1" applyAlignment="1">
      <alignment horizontal="right"/>
    </xf>
    <xf numFmtId="4" fontId="4" fillId="0" borderId="8" xfId="3" applyNumberFormat="1" applyFont="1" applyFill="1" applyBorder="1" applyAlignment="1"/>
    <xf numFmtId="43" fontId="4" fillId="0" borderId="8" xfId="1" applyFont="1" applyFill="1" applyBorder="1" applyAlignment="1">
      <alignment horizontal="left"/>
    </xf>
    <xf numFmtId="0" fontId="9" fillId="0" borderId="8" xfId="4" applyFont="1" applyBorder="1"/>
    <xf numFmtId="4" fontId="4" fillId="0" borderId="8" xfId="2" applyNumberFormat="1" applyFont="1" applyFill="1" applyBorder="1" applyAlignment="1"/>
    <xf numFmtId="43" fontId="4" fillId="0" borderId="0" xfId="1" applyFont="1" applyFill="1"/>
    <xf numFmtId="4" fontId="3" fillId="0" borderId="8" xfId="2" applyNumberFormat="1" applyFont="1" applyFill="1" applyBorder="1" applyAlignment="1"/>
    <xf numFmtId="4" fontId="3" fillId="0" borderId="15" xfId="2" applyNumberFormat="1" applyFont="1" applyFill="1" applyBorder="1" applyAlignment="1"/>
    <xf numFmtId="4" fontId="4" fillId="0" borderId="0" xfId="3" applyNumberFormat="1" applyFont="1" applyFill="1" applyBorder="1" applyAlignment="1"/>
    <xf numFmtId="0" fontId="4" fillId="0" borderId="0" xfId="3" applyFont="1" applyFill="1"/>
    <xf numFmtId="43" fontId="3" fillId="0" borderId="5" xfId="1" applyFont="1" applyFill="1" applyBorder="1" applyAlignment="1">
      <alignment horizontal="center" vertical="center"/>
    </xf>
    <xf numFmtId="43" fontId="3" fillId="0" borderId="1" xfId="1" applyFont="1" applyFill="1" applyBorder="1" applyAlignment="1"/>
    <xf numFmtId="43" fontId="3" fillId="0" borderId="16" xfId="1" applyFont="1" applyFill="1" applyBorder="1" applyAlignment="1">
      <alignment horizontal="center" vertical="center"/>
    </xf>
    <xf numFmtId="43" fontId="10" fillId="0" borderId="0" xfId="1" applyFont="1" applyFill="1" applyBorder="1" applyAlignment="1"/>
    <xf numFmtId="4" fontId="3" fillId="0" borderId="0" xfId="5" applyNumberFormat="1" applyFont="1" applyFill="1" applyBorder="1" applyAlignment="1">
      <alignment horizontal="left"/>
    </xf>
    <xf numFmtId="187" fontId="6" fillId="0" borderId="8" xfId="1" applyNumberFormat="1" applyFont="1" applyBorder="1"/>
    <xf numFmtId="187" fontId="4" fillId="0" borderId="0" xfId="1" applyNumberFormat="1" applyFont="1"/>
    <xf numFmtId="188" fontId="4" fillId="0" borderId="0" xfId="1" applyNumberFormat="1" applyFont="1"/>
    <xf numFmtId="0" fontId="4" fillId="0" borderId="0" xfId="6" applyFont="1"/>
    <xf numFmtId="187" fontId="3" fillId="0" borderId="0" xfId="1" applyNumberFormat="1" applyFont="1"/>
    <xf numFmtId="4" fontId="3" fillId="0" borderId="0" xfId="7" applyNumberFormat="1" applyFont="1" applyFill="1" applyBorder="1" applyAlignment="1">
      <alignment horizontal="right"/>
    </xf>
    <xf numFmtId="4" fontId="4" fillId="0" borderId="0" xfId="7" applyNumberFormat="1" applyFont="1" applyFill="1" applyBorder="1" applyAlignment="1">
      <alignment horizontal="right"/>
    </xf>
    <xf numFmtId="187" fontId="3" fillId="0" borderId="7" xfId="1" applyNumberFormat="1" applyFont="1" applyBorder="1"/>
    <xf numFmtId="187" fontId="3" fillId="0" borderId="8" xfId="1" applyNumberFormat="1" applyFont="1" applyBorder="1"/>
    <xf numFmtId="187" fontId="4" fillId="0" borderId="8" xfId="1" applyNumberFormat="1" applyFont="1" applyBorder="1"/>
    <xf numFmtId="4" fontId="4" fillId="0" borderId="7" xfId="2" applyNumberFormat="1" applyFont="1" applyFill="1" applyBorder="1" applyAlignment="1"/>
    <xf numFmtId="189" fontId="3" fillId="0" borderId="8" xfId="1" applyNumberFormat="1" applyFont="1" applyBorder="1"/>
    <xf numFmtId="0" fontId="3" fillId="0" borderId="0" xfId="6" applyFont="1"/>
    <xf numFmtId="187" fontId="3" fillId="0" borderId="15" xfId="1" applyNumberFormat="1" applyFont="1" applyBorder="1"/>
    <xf numFmtId="190" fontId="3" fillId="0" borderId="0" xfId="3" applyNumberFormat="1" applyFont="1" applyFill="1" applyBorder="1" applyAlignment="1" applyProtection="1"/>
    <xf numFmtId="190" fontId="5" fillId="0" borderId="0" xfId="3" applyNumberFormat="1" applyFont="1" applyFill="1" applyBorder="1" applyAlignment="1" applyProtection="1"/>
    <xf numFmtId="0" fontId="5" fillId="0" borderId="17" xfId="3" applyFont="1" applyFill="1" applyBorder="1"/>
    <xf numFmtId="187" fontId="5" fillId="0" borderId="17" xfId="1" applyNumberFormat="1" applyFont="1" applyFill="1" applyBorder="1" applyAlignment="1">
      <alignment horizontal="right"/>
    </xf>
    <xf numFmtId="0" fontId="5" fillId="0" borderId="8" xfId="3" applyFont="1" applyFill="1" applyBorder="1"/>
    <xf numFmtId="187" fontId="5" fillId="0" borderId="8" xfId="1" applyNumberFormat="1" applyFont="1" applyFill="1" applyBorder="1" applyAlignment="1">
      <alignment horizontal="right"/>
    </xf>
    <xf numFmtId="0" fontId="6" fillId="0" borderId="8" xfId="3" applyFont="1" applyFill="1" applyBorder="1"/>
    <xf numFmtId="187" fontId="6" fillId="0" borderId="8" xfId="1" applyNumberFormat="1" applyFont="1" applyFill="1" applyBorder="1"/>
    <xf numFmtId="187" fontId="6" fillId="0" borderId="8" xfId="1" applyNumberFormat="1" applyFont="1" applyFill="1" applyBorder="1" applyAlignment="1">
      <alignment horizontal="right"/>
    </xf>
    <xf numFmtId="4" fontId="5" fillId="0" borderId="8" xfId="3" applyNumberFormat="1" applyFont="1" applyFill="1" applyBorder="1" applyAlignment="1"/>
    <xf numFmtId="4" fontId="6" fillId="0" borderId="8" xfId="8" applyNumberFormat="1" applyFont="1" applyFill="1" applyBorder="1" applyAlignment="1"/>
    <xf numFmtId="4" fontId="6" fillId="0" borderId="8" xfId="7" applyNumberFormat="1" applyFont="1" applyFill="1" applyBorder="1" applyAlignment="1"/>
    <xf numFmtId="187" fontId="5" fillId="0" borderId="8" xfId="1" applyNumberFormat="1" applyFont="1" applyFill="1" applyBorder="1"/>
    <xf numFmtId="4" fontId="6" fillId="0" borderId="7" xfId="2" applyNumberFormat="1" applyFont="1" applyFill="1" applyBorder="1" applyAlignment="1" applyProtection="1">
      <alignment horizontal="left"/>
    </xf>
    <xf numFmtId="189" fontId="5" fillId="0" borderId="8" xfId="1" applyNumberFormat="1" applyFont="1" applyFill="1" applyBorder="1" applyAlignment="1" applyProtection="1">
      <alignment horizontal="left"/>
    </xf>
    <xf numFmtId="0" fontId="5" fillId="0" borderId="0" xfId="3" applyFont="1" applyFill="1"/>
    <xf numFmtId="189" fontId="5" fillId="0" borderId="15" xfId="1" applyNumberFormat="1" applyFont="1" applyFill="1" applyBorder="1" applyAlignment="1" applyProtection="1">
      <alignment horizontal="left"/>
    </xf>
    <xf numFmtId="0" fontId="5" fillId="0" borderId="15" xfId="3" applyFont="1" applyFill="1" applyBorder="1" applyAlignment="1">
      <alignment horizontal="right"/>
    </xf>
    <xf numFmtId="187" fontId="3" fillId="0" borderId="0" xfId="1" applyNumberFormat="1" applyFont="1" applyFill="1" applyBorder="1" applyAlignment="1" applyProtection="1"/>
    <xf numFmtId="187" fontId="5" fillId="0" borderId="0" xfId="1" applyNumberFormat="1" applyFont="1" applyFill="1" applyBorder="1" applyAlignment="1" applyProtection="1">
      <alignment horizontal="center"/>
    </xf>
    <xf numFmtId="187" fontId="12" fillId="0" borderId="0" xfId="1" applyNumberFormat="1" applyFont="1" applyFill="1" applyBorder="1" applyAlignment="1" applyProtection="1">
      <alignment horizontal="left"/>
    </xf>
    <xf numFmtId="187" fontId="6" fillId="0" borderId="0" xfId="1" applyNumberFormat="1" applyFont="1" applyFill="1" applyBorder="1" applyAlignment="1">
      <alignment horizontal="right"/>
    </xf>
    <xf numFmtId="187" fontId="3" fillId="0" borderId="0" xfId="1" applyNumberFormat="1" applyFont="1" applyFill="1"/>
    <xf numFmtId="0" fontId="5" fillId="0" borderId="17" xfId="9" applyFont="1" applyFill="1" applyBorder="1"/>
    <xf numFmtId="187" fontId="5" fillId="0" borderId="17" xfId="1" applyNumberFormat="1" applyFont="1" applyFill="1" applyBorder="1"/>
    <xf numFmtId="0" fontId="5" fillId="0" borderId="8" xfId="9" applyFont="1" applyFill="1" applyBorder="1"/>
    <xf numFmtId="0" fontId="6" fillId="0" borderId="8" xfId="9" applyFont="1" applyFill="1" applyBorder="1"/>
    <xf numFmtId="4" fontId="5" fillId="0" borderId="8" xfId="9" applyNumberFormat="1" applyFont="1" applyFill="1" applyBorder="1" applyAlignment="1"/>
    <xf numFmtId="187" fontId="13" fillId="0" borderId="8" xfId="1" applyNumberFormat="1" applyFont="1" applyFill="1" applyBorder="1"/>
    <xf numFmtId="4" fontId="6" fillId="0" borderId="8" xfId="9" applyNumberFormat="1" applyFont="1" applyFill="1" applyBorder="1" applyAlignment="1"/>
    <xf numFmtId="187" fontId="5" fillId="0" borderId="0" xfId="1" applyNumberFormat="1" applyFont="1" applyFill="1"/>
    <xf numFmtId="4" fontId="5" fillId="0" borderId="8" xfId="2" applyNumberFormat="1" applyFont="1" applyFill="1" applyBorder="1" applyAlignment="1" applyProtection="1">
      <alignment horizontal="left"/>
    </xf>
    <xf numFmtId="4" fontId="5" fillId="0" borderId="8" xfId="1" applyNumberFormat="1" applyFont="1" applyFill="1" applyBorder="1"/>
    <xf numFmtId="4" fontId="5" fillId="0" borderId="15" xfId="2" applyNumberFormat="1" applyFont="1" applyFill="1" applyBorder="1" applyAlignment="1" applyProtection="1">
      <alignment horizontal="left"/>
    </xf>
    <xf numFmtId="4" fontId="5" fillId="0" borderId="15" xfId="1" applyNumberFormat="1" applyFont="1" applyFill="1" applyBorder="1"/>
    <xf numFmtId="0" fontId="6" fillId="0" borderId="0" xfId="9" applyFont="1" applyFill="1"/>
    <xf numFmtId="4" fontId="4" fillId="0" borderId="9" xfId="1" applyNumberFormat="1" applyFont="1" applyFill="1" applyBorder="1" applyAlignment="1">
      <alignment horizontal="center"/>
    </xf>
    <xf numFmtId="4" fontId="4" fillId="0" borderId="10" xfId="1" applyNumberFormat="1" applyFont="1" applyFill="1" applyBorder="1" applyAlignment="1">
      <alignment horizontal="center"/>
    </xf>
    <xf numFmtId="4" fontId="4" fillId="0" borderId="11" xfId="1" applyNumberFormat="1" applyFont="1" applyFill="1" applyBorder="1" applyAlignment="1">
      <alignment horizontal="center"/>
    </xf>
    <xf numFmtId="187" fontId="3" fillId="0" borderId="2" xfId="1" applyNumberFormat="1" applyFont="1" applyFill="1" applyBorder="1" applyAlignment="1">
      <alignment horizontal="center" vertical="center"/>
    </xf>
    <xf numFmtId="187" fontId="3" fillId="0" borderId="3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87" fontId="3" fillId="0" borderId="4" xfId="1" applyNumberFormat="1" applyFont="1" applyFill="1" applyBorder="1" applyAlignment="1">
      <alignment horizontal="center" vertical="center"/>
    </xf>
    <xf numFmtId="2" fontId="4" fillId="0" borderId="12" xfId="1" applyNumberFormat="1" applyFont="1" applyFill="1" applyBorder="1" applyAlignment="1">
      <alignment horizontal="center"/>
    </xf>
    <xf numFmtId="2" fontId="4" fillId="0" borderId="13" xfId="1" applyNumberFormat="1" applyFont="1" applyFill="1" applyBorder="1" applyAlignment="1">
      <alignment horizontal="center"/>
    </xf>
    <xf numFmtId="2" fontId="4" fillId="0" borderId="14" xfId="1" applyNumberFormat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" fontId="4" fillId="0" borderId="12" xfId="1" applyNumberFormat="1" applyFont="1" applyFill="1" applyBorder="1" applyAlignment="1">
      <alignment horizontal="center"/>
    </xf>
    <xf numFmtId="4" fontId="4" fillId="0" borderId="13" xfId="1" applyNumberFormat="1" applyFont="1" applyFill="1" applyBorder="1" applyAlignment="1">
      <alignment horizontal="center"/>
    </xf>
    <xf numFmtId="4" fontId="4" fillId="0" borderId="14" xfId="1" applyNumberFormat="1" applyFont="1" applyFill="1" applyBorder="1" applyAlignment="1">
      <alignment horizontal="center"/>
    </xf>
    <xf numFmtId="189" fontId="4" fillId="0" borderId="9" xfId="1" applyNumberFormat="1" applyFont="1" applyBorder="1" applyAlignment="1">
      <alignment horizontal="center"/>
    </xf>
    <xf numFmtId="189" fontId="4" fillId="0" borderId="10" xfId="1" applyNumberFormat="1" applyFont="1" applyBorder="1" applyAlignment="1">
      <alignment horizontal="center"/>
    </xf>
    <xf numFmtId="189" fontId="4" fillId="0" borderId="11" xfId="1" applyNumberFormat="1" applyFont="1" applyBorder="1" applyAlignment="1">
      <alignment horizontal="center"/>
    </xf>
    <xf numFmtId="4" fontId="4" fillId="0" borderId="9" xfId="1" applyNumberFormat="1" applyFont="1" applyBorder="1" applyAlignment="1">
      <alignment horizontal="center"/>
    </xf>
    <xf numFmtId="4" fontId="4" fillId="0" borderId="10" xfId="1" applyNumberFormat="1" applyFont="1" applyBorder="1" applyAlignment="1">
      <alignment horizontal="center"/>
    </xf>
    <xf numFmtId="4" fontId="4" fillId="0" borderId="11" xfId="1" applyNumberFormat="1" applyFont="1" applyBorder="1" applyAlignment="1">
      <alignment horizontal="center"/>
    </xf>
    <xf numFmtId="0" fontId="6" fillId="0" borderId="18" xfId="8" applyFont="1" applyFill="1" applyBorder="1" applyAlignment="1">
      <alignment horizontal="right"/>
    </xf>
    <xf numFmtId="4" fontId="6" fillId="0" borderId="12" xfId="3" applyNumberFormat="1" applyFont="1" applyFill="1" applyBorder="1" applyAlignment="1">
      <alignment horizontal="center"/>
    </xf>
    <xf numFmtId="4" fontId="6" fillId="0" borderId="13" xfId="3" applyNumberFormat="1" applyFont="1" applyFill="1" applyBorder="1" applyAlignment="1">
      <alignment horizontal="center"/>
    </xf>
    <xf numFmtId="4" fontId="6" fillId="0" borderId="14" xfId="3" applyNumberFormat="1" applyFont="1" applyFill="1" applyBorder="1" applyAlignment="1">
      <alignment horizontal="center"/>
    </xf>
    <xf numFmtId="4" fontId="3" fillId="0" borderId="8" xfId="1" applyNumberFormat="1" applyFont="1" applyFill="1" applyBorder="1" applyAlignment="1">
      <alignment horizontal="right"/>
    </xf>
    <xf numFmtId="4" fontId="3" fillId="0" borderId="15" xfId="1" applyNumberFormat="1" applyFont="1" applyFill="1" applyBorder="1" applyAlignment="1">
      <alignment horizontal="right"/>
    </xf>
    <xf numFmtId="4" fontId="4" fillId="0" borderId="9" xfId="3" applyNumberFormat="1" applyFont="1" applyFill="1" applyBorder="1" applyAlignment="1">
      <alignment horizontal="center"/>
    </xf>
    <xf numFmtId="4" fontId="4" fillId="0" borderId="10" xfId="3" applyNumberFormat="1" applyFont="1" applyFill="1" applyBorder="1" applyAlignment="1">
      <alignment horizontal="center"/>
    </xf>
    <xf numFmtId="4" fontId="4" fillId="0" borderId="11" xfId="3" applyNumberFormat="1" applyFont="1" applyFill="1" applyBorder="1" applyAlignment="1">
      <alignment horizontal="center"/>
    </xf>
    <xf numFmtId="187" fontId="3" fillId="0" borderId="8" xfId="1" applyNumberFormat="1" applyFont="1" applyBorder="1" applyAlignment="1">
      <alignment horizontal="right"/>
    </xf>
    <xf numFmtId="4" fontId="6" fillId="0" borderId="9" xfId="3" applyNumberFormat="1" applyFont="1" applyFill="1" applyBorder="1" applyAlignment="1">
      <alignment horizontal="center"/>
    </xf>
    <xf numFmtId="4" fontId="6" fillId="0" borderId="10" xfId="3" applyNumberFormat="1" applyFont="1" applyFill="1" applyBorder="1" applyAlignment="1">
      <alignment horizontal="center"/>
    </xf>
    <xf numFmtId="4" fontId="6" fillId="0" borderId="11" xfId="3" applyNumberFormat="1" applyFont="1" applyFill="1" applyBorder="1" applyAlignment="1">
      <alignment horizontal="center"/>
    </xf>
    <xf numFmtId="187" fontId="5" fillId="0" borderId="8" xfId="1" applyNumberFormat="1" applyFont="1" applyFill="1" applyBorder="1" applyAlignment="1"/>
    <xf numFmtId="0" fontId="5" fillId="0" borderId="15" xfId="3" applyFont="1" applyFill="1" applyBorder="1" applyAlignment="1"/>
    <xf numFmtId="189" fontId="6" fillId="0" borderId="8" xfId="1" applyNumberFormat="1" applyFont="1" applyFill="1" applyBorder="1" applyAlignment="1" applyProtection="1">
      <alignment horizontal="left"/>
    </xf>
    <xf numFmtId="43" fontId="5" fillId="0" borderId="15" xfId="3" applyNumberFormat="1" applyFont="1" applyFill="1" applyBorder="1" applyAlignment="1">
      <alignment horizontal="right"/>
    </xf>
    <xf numFmtId="4" fontId="6" fillId="0" borderId="8" xfId="2" applyNumberFormat="1" applyFont="1" applyFill="1" applyBorder="1" applyAlignment="1" applyProtection="1">
      <alignment horizontal="left"/>
    </xf>
    <xf numFmtId="4" fontId="6" fillId="0" borderId="9" xfId="9" applyNumberFormat="1" applyFont="1" applyFill="1" applyBorder="1" applyAlignment="1">
      <alignment horizontal="center"/>
    </xf>
    <xf numFmtId="4" fontId="6" fillId="0" borderId="10" xfId="9" applyNumberFormat="1" applyFont="1" applyFill="1" applyBorder="1" applyAlignment="1">
      <alignment horizontal="center"/>
    </xf>
    <xf numFmtId="4" fontId="6" fillId="0" borderId="11" xfId="9" applyNumberFormat="1" applyFont="1" applyFill="1" applyBorder="1" applyAlignment="1">
      <alignment horizontal="center"/>
    </xf>
    <xf numFmtId="4" fontId="6" fillId="0" borderId="8" xfId="1" applyNumberFormat="1" applyFont="1" applyFill="1" applyBorder="1" applyAlignment="1">
      <alignment horizontal="center"/>
    </xf>
    <xf numFmtId="4" fontId="6" fillId="0" borderId="12" xfId="9" applyNumberFormat="1" applyFont="1" applyFill="1" applyBorder="1" applyAlignment="1">
      <alignment horizontal="center"/>
    </xf>
    <xf numFmtId="4" fontId="6" fillId="0" borderId="13" xfId="9" applyNumberFormat="1" applyFont="1" applyFill="1" applyBorder="1" applyAlignment="1">
      <alignment horizontal="center"/>
    </xf>
    <xf numFmtId="4" fontId="6" fillId="0" borderId="14" xfId="9" applyNumberFormat="1" applyFont="1" applyFill="1" applyBorder="1" applyAlignment="1">
      <alignment horizontal="center"/>
    </xf>
  </cellXfs>
  <cellStyles count="10">
    <cellStyle name="เครื่องหมายจุลภาค 2" xfId="1"/>
    <cellStyle name="ปกติ" xfId="0" builtinId="0"/>
    <cellStyle name="ปกติ 2" xfId="2"/>
    <cellStyle name="ปกติ 3" xfId="4"/>
    <cellStyle name="ปกติ_23เงาะ" xfId="9"/>
    <cellStyle name="ปกติ_Sheet6" xfId="5"/>
    <cellStyle name="ปกติ_Sheet7" xfId="7"/>
    <cellStyle name="ปกติ_ทุเรียนหลายปี45-50" xfId="8"/>
    <cellStyle name="ปกติ_ประมาณการเดือน ธค.2547" xfId="3"/>
    <cellStyle name="ปกติ_สรุปประเทศลำไย49 แยกอายุ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A26" sqref="A26"/>
    </sheetView>
  </sheetViews>
  <sheetFormatPr defaultRowHeight="24"/>
  <cols>
    <col min="1" max="1" width="38.625" style="3" customWidth="1"/>
    <col min="2" max="7" width="11.25" style="4" customWidth="1"/>
    <col min="8" max="16384" width="9" style="4"/>
  </cols>
  <sheetData>
    <row r="1" spans="1:7" ht="27.75">
      <c r="A1" s="33" t="s">
        <v>86</v>
      </c>
      <c r="B1" s="2"/>
      <c r="C1" s="2"/>
      <c r="D1" s="2"/>
      <c r="E1" s="2"/>
      <c r="F1" s="2"/>
      <c r="G1" s="2"/>
    </row>
    <row r="2" spans="1:7">
      <c r="A2" s="1"/>
      <c r="B2" s="8"/>
      <c r="C2" s="9"/>
      <c r="D2" s="9"/>
      <c r="E2" s="9"/>
      <c r="F2" s="9"/>
      <c r="G2" s="10" t="s">
        <v>0</v>
      </c>
    </row>
    <row r="3" spans="1:7">
      <c r="A3" s="31"/>
      <c r="B3" s="88" t="s">
        <v>83</v>
      </c>
      <c r="C3" s="89"/>
      <c r="D3" s="89"/>
      <c r="E3" s="90"/>
      <c r="F3" s="90"/>
      <c r="G3" s="91"/>
    </row>
    <row r="4" spans="1:7">
      <c r="A4" s="32" t="s">
        <v>1</v>
      </c>
      <c r="B4" s="88" t="s">
        <v>29</v>
      </c>
      <c r="C4" s="89"/>
      <c r="D4" s="89"/>
      <c r="E4" s="88" t="s">
        <v>30</v>
      </c>
      <c r="F4" s="89"/>
      <c r="G4" s="92"/>
    </row>
    <row r="5" spans="1:7">
      <c r="A5" s="30"/>
      <c r="B5" s="11" t="s">
        <v>2</v>
      </c>
      <c r="C5" s="11" t="s">
        <v>3</v>
      </c>
      <c r="D5" s="12" t="s">
        <v>4</v>
      </c>
      <c r="E5" s="11" t="s">
        <v>2</v>
      </c>
      <c r="F5" s="11" t="s">
        <v>3</v>
      </c>
      <c r="G5" s="12" t="s">
        <v>4</v>
      </c>
    </row>
    <row r="6" spans="1:7">
      <c r="A6" s="13" t="s">
        <v>5</v>
      </c>
      <c r="B6" s="14">
        <f t="shared" ref="B6:G6" si="0">B7+B12+B20</f>
        <v>2585.8900000000003</v>
      </c>
      <c r="C6" s="14">
        <f t="shared" si="0"/>
        <v>462.73</v>
      </c>
      <c r="D6" s="15">
        <f t="shared" si="0"/>
        <v>3048.62</v>
      </c>
      <c r="E6" s="14">
        <f t="shared" si="0"/>
        <v>2555.5</v>
      </c>
      <c r="F6" s="14">
        <f t="shared" si="0"/>
        <v>597.01</v>
      </c>
      <c r="G6" s="15">
        <f t="shared" si="0"/>
        <v>3152.5099999999998</v>
      </c>
    </row>
    <row r="7" spans="1:7">
      <c r="A7" s="16" t="s">
        <v>6</v>
      </c>
      <c r="B7" s="17">
        <f t="shared" ref="B7:G7" si="1">SUM(B8:B11)</f>
        <v>1367.94</v>
      </c>
      <c r="C7" s="17">
        <f t="shared" si="1"/>
        <v>281.62</v>
      </c>
      <c r="D7" s="18">
        <f t="shared" si="1"/>
        <v>1649.56</v>
      </c>
      <c r="E7" s="17">
        <f t="shared" si="1"/>
        <v>1249.8699999999999</v>
      </c>
      <c r="F7" s="17">
        <f t="shared" si="1"/>
        <v>392.15</v>
      </c>
      <c r="G7" s="18">
        <f t="shared" si="1"/>
        <v>1642.02</v>
      </c>
    </row>
    <row r="8" spans="1:7">
      <c r="A8" s="19" t="s">
        <v>81</v>
      </c>
      <c r="B8" s="20">
        <v>529.80999999999995</v>
      </c>
      <c r="C8" s="20">
        <v>83.28</v>
      </c>
      <c r="D8" s="20">
        <f t="shared" ref="D8:D9" si="2">SUM(B8:C8)</f>
        <v>613.08999999999992</v>
      </c>
      <c r="E8" s="20">
        <v>473.2</v>
      </c>
      <c r="F8" s="20">
        <v>147.31</v>
      </c>
      <c r="G8" s="20">
        <f t="shared" ref="G8:G9" si="3">SUM(E8:F8)</f>
        <v>620.51</v>
      </c>
    </row>
    <row r="9" spans="1:7">
      <c r="A9" s="19" t="s">
        <v>82</v>
      </c>
      <c r="B9" s="20">
        <v>58.48</v>
      </c>
      <c r="C9" s="20">
        <v>4.22</v>
      </c>
      <c r="D9" s="20">
        <f t="shared" si="2"/>
        <v>62.699999999999996</v>
      </c>
      <c r="E9" s="20">
        <v>51.7</v>
      </c>
      <c r="F9" s="20">
        <v>18.61</v>
      </c>
      <c r="G9" s="20">
        <f t="shared" si="3"/>
        <v>70.31</v>
      </c>
    </row>
    <row r="10" spans="1:7">
      <c r="A10" s="19" t="s">
        <v>7</v>
      </c>
      <c r="B10" s="20">
        <v>347.98</v>
      </c>
      <c r="C10" s="20">
        <v>194.12</v>
      </c>
      <c r="D10" s="20">
        <f>SUM(B10:C10)</f>
        <v>542.1</v>
      </c>
      <c r="E10" s="20">
        <v>279.08</v>
      </c>
      <c r="F10" s="20">
        <v>226.23</v>
      </c>
      <c r="G10" s="20">
        <f>SUM(E10:F10)</f>
        <v>505.30999999999995</v>
      </c>
    </row>
    <row r="11" spans="1:7">
      <c r="A11" s="19" t="s">
        <v>84</v>
      </c>
      <c r="B11" s="20">
        <v>431.67</v>
      </c>
      <c r="C11" s="20">
        <v>0</v>
      </c>
      <c r="D11" s="20">
        <f>SUM(B11:C11)</f>
        <v>431.67</v>
      </c>
      <c r="E11" s="20">
        <v>445.89</v>
      </c>
      <c r="F11" s="20">
        <v>0</v>
      </c>
      <c r="G11" s="20">
        <f>SUM(E11:F11)</f>
        <v>445.89</v>
      </c>
    </row>
    <row r="12" spans="1:7">
      <c r="A12" s="16" t="s">
        <v>9</v>
      </c>
      <c r="B12" s="17">
        <f t="shared" ref="B12:G12" si="4">SUM(B13:B19)</f>
        <v>1217.95</v>
      </c>
      <c r="C12" s="18">
        <f t="shared" si="4"/>
        <v>78.009999999999991</v>
      </c>
      <c r="D12" s="18">
        <f t="shared" si="4"/>
        <v>1295.96</v>
      </c>
      <c r="E12" s="17">
        <f t="shared" si="4"/>
        <v>1305.6300000000001</v>
      </c>
      <c r="F12" s="17">
        <f t="shared" si="4"/>
        <v>98.259999999999991</v>
      </c>
      <c r="G12" s="18">
        <f t="shared" si="4"/>
        <v>1403.8899999999999</v>
      </c>
    </row>
    <row r="13" spans="1:7">
      <c r="A13" s="19" t="s">
        <v>85</v>
      </c>
      <c r="B13" s="20">
        <v>275.98</v>
      </c>
      <c r="C13" s="20">
        <v>63.43</v>
      </c>
      <c r="D13" s="20">
        <f t="shared" ref="D13:D20" si="5">SUM(B13:C13)</f>
        <v>339.41</v>
      </c>
      <c r="E13" s="20">
        <v>235.71</v>
      </c>
      <c r="F13" s="20">
        <v>95.82</v>
      </c>
      <c r="G13" s="20">
        <f t="shared" ref="G13:G20" si="6">SUM(E13:F13)</f>
        <v>331.53</v>
      </c>
    </row>
    <row r="14" spans="1:7">
      <c r="A14" s="19" t="s">
        <v>10</v>
      </c>
      <c r="B14" s="20">
        <v>611.99</v>
      </c>
      <c r="C14" s="20">
        <v>7.53</v>
      </c>
      <c r="D14" s="20">
        <f t="shared" si="5"/>
        <v>619.52</v>
      </c>
      <c r="E14" s="20">
        <v>650.57000000000005</v>
      </c>
      <c r="F14" s="20">
        <v>1.8</v>
      </c>
      <c r="G14" s="20">
        <f t="shared" si="6"/>
        <v>652.37</v>
      </c>
    </row>
    <row r="15" spans="1:7">
      <c r="A15" s="19" t="s">
        <v>11</v>
      </c>
      <c r="B15" s="20">
        <v>223.85</v>
      </c>
      <c r="C15" s="20">
        <v>0</v>
      </c>
      <c r="D15" s="20">
        <f t="shared" si="5"/>
        <v>223.85</v>
      </c>
      <c r="E15" s="20">
        <v>270.57</v>
      </c>
      <c r="F15" s="20">
        <v>0.64</v>
      </c>
      <c r="G15" s="20">
        <f t="shared" si="6"/>
        <v>271.20999999999998</v>
      </c>
    </row>
    <row r="16" spans="1:7">
      <c r="A16" s="19" t="s">
        <v>80</v>
      </c>
      <c r="B16" s="20">
        <v>18.98</v>
      </c>
      <c r="C16" s="20">
        <v>0</v>
      </c>
      <c r="D16" s="20">
        <f t="shared" si="5"/>
        <v>18.98</v>
      </c>
      <c r="E16" s="20">
        <v>27.53</v>
      </c>
      <c r="F16" s="20">
        <v>0</v>
      </c>
      <c r="G16" s="20">
        <f t="shared" si="6"/>
        <v>27.53</v>
      </c>
    </row>
    <row r="17" spans="1:7">
      <c r="A17" s="21" t="s">
        <v>12</v>
      </c>
      <c r="B17" s="20">
        <v>87.15</v>
      </c>
      <c r="C17" s="20">
        <v>7.05</v>
      </c>
      <c r="D17" s="20">
        <f t="shared" si="5"/>
        <v>94.2</v>
      </c>
      <c r="E17" s="20">
        <v>121.25</v>
      </c>
      <c r="F17" s="20">
        <v>0</v>
      </c>
      <c r="G17" s="20">
        <f t="shared" si="6"/>
        <v>121.25</v>
      </c>
    </row>
    <row r="18" spans="1:7">
      <c r="A18" s="22" t="s">
        <v>31</v>
      </c>
      <c r="B18" s="20">
        <v>0</v>
      </c>
      <c r="C18" s="20">
        <v>0</v>
      </c>
      <c r="D18" s="20">
        <f t="shared" si="5"/>
        <v>0</v>
      </c>
      <c r="E18" s="20">
        <v>0</v>
      </c>
      <c r="F18" s="20">
        <v>0</v>
      </c>
      <c r="G18" s="20">
        <f t="shared" si="6"/>
        <v>0</v>
      </c>
    </row>
    <row r="19" spans="1:7">
      <c r="A19" s="19" t="s">
        <v>14</v>
      </c>
      <c r="B19" s="20">
        <v>0</v>
      </c>
      <c r="C19" s="20">
        <v>0</v>
      </c>
      <c r="D19" s="20">
        <f t="shared" si="5"/>
        <v>0</v>
      </c>
      <c r="E19" s="20">
        <v>0</v>
      </c>
      <c r="F19" s="20">
        <v>0</v>
      </c>
      <c r="G19" s="20">
        <f t="shared" si="6"/>
        <v>0</v>
      </c>
    </row>
    <row r="20" spans="1:7">
      <c r="A20" s="23" t="s">
        <v>15</v>
      </c>
      <c r="B20" s="17"/>
      <c r="C20" s="17">
        <f>ROUND(((C7+C12)*0.07*6/12),2)+ROUND(((B7+B12)*0.07*6/12),2)</f>
        <v>103.10000000000001</v>
      </c>
      <c r="D20" s="17">
        <f t="shared" si="5"/>
        <v>103.10000000000001</v>
      </c>
      <c r="E20" s="17"/>
      <c r="F20" s="17">
        <f>ROUND(((F7+F12)*0.07*6/12),2)+ROUND(((E7+E12)*0.07*6/12),2)</f>
        <v>106.6</v>
      </c>
      <c r="G20" s="18">
        <f t="shared" si="6"/>
        <v>106.6</v>
      </c>
    </row>
    <row r="21" spans="1:7">
      <c r="A21" s="16" t="s">
        <v>16</v>
      </c>
      <c r="B21" s="17">
        <f t="shared" ref="B21:G21" si="7">SUM(B22:B24)</f>
        <v>0</v>
      </c>
      <c r="C21" s="17">
        <f t="shared" si="7"/>
        <v>631.11</v>
      </c>
      <c r="D21" s="18">
        <f t="shared" si="7"/>
        <v>631.11</v>
      </c>
      <c r="E21" s="17">
        <f t="shared" si="7"/>
        <v>0</v>
      </c>
      <c r="F21" s="17">
        <f t="shared" si="7"/>
        <v>572.29</v>
      </c>
      <c r="G21" s="18">
        <f t="shared" si="7"/>
        <v>572.29</v>
      </c>
    </row>
    <row r="22" spans="1:7">
      <c r="A22" s="19" t="s">
        <v>17</v>
      </c>
      <c r="B22" s="20">
        <v>0</v>
      </c>
      <c r="C22" s="20">
        <v>490.62</v>
      </c>
      <c r="D22" s="20">
        <f>SUM(B22:C22)</f>
        <v>490.62</v>
      </c>
      <c r="E22" s="20">
        <v>0</v>
      </c>
      <c r="F22" s="20">
        <v>437.2</v>
      </c>
      <c r="G22" s="20">
        <f>SUM(E22:F22)</f>
        <v>437.2</v>
      </c>
    </row>
    <row r="23" spans="1:7">
      <c r="A23" s="19" t="s">
        <v>18</v>
      </c>
      <c r="B23" s="20">
        <v>0</v>
      </c>
      <c r="C23" s="20">
        <v>110.95</v>
      </c>
      <c r="D23" s="20">
        <f>SUM(B23:C23)</f>
        <v>110.95</v>
      </c>
      <c r="E23" s="20">
        <v>0</v>
      </c>
      <c r="F23" s="20">
        <v>110.55</v>
      </c>
      <c r="G23" s="20">
        <f>SUM(E23:F23)</f>
        <v>110.55</v>
      </c>
    </row>
    <row r="24" spans="1:7" s="25" customFormat="1">
      <c r="A24" s="24" t="s">
        <v>19</v>
      </c>
      <c r="B24" s="20">
        <v>0</v>
      </c>
      <c r="C24" s="20">
        <v>29.54</v>
      </c>
      <c r="D24" s="20">
        <f>SUM(B24:C24)</f>
        <v>29.54</v>
      </c>
      <c r="E24" s="20">
        <v>0</v>
      </c>
      <c r="F24" s="20">
        <v>24.54</v>
      </c>
      <c r="G24" s="20">
        <f>SUM(E24:F24)</f>
        <v>24.54</v>
      </c>
    </row>
    <row r="25" spans="1:7">
      <c r="A25" s="16" t="s">
        <v>21</v>
      </c>
      <c r="B25" s="17">
        <f t="shared" ref="B25:G25" si="8">B6+B21</f>
        <v>2585.8900000000003</v>
      </c>
      <c r="C25" s="17">
        <f t="shared" si="8"/>
        <v>1093.8400000000001</v>
      </c>
      <c r="D25" s="18">
        <f t="shared" si="8"/>
        <v>3679.73</v>
      </c>
      <c r="E25" s="17">
        <f>E6+E21</f>
        <v>2555.5</v>
      </c>
      <c r="F25" s="17">
        <f t="shared" si="8"/>
        <v>1169.3</v>
      </c>
      <c r="G25" s="18">
        <f t="shared" si="8"/>
        <v>3724.7999999999997</v>
      </c>
    </row>
    <row r="26" spans="1:7">
      <c r="A26" s="16" t="s">
        <v>95</v>
      </c>
      <c r="B26" s="18">
        <f>ROUND(B25/B27,2)*1000</f>
        <v>3730</v>
      </c>
      <c r="C26" s="18">
        <f>ROUND(C25/B27,2)*1000</f>
        <v>1580</v>
      </c>
      <c r="D26" s="18">
        <f>ROUND(D25/B27,2)*1000</f>
        <v>5310</v>
      </c>
      <c r="E26" s="18">
        <f>ROUND(E25/E27,2)*1000</f>
        <v>3930</v>
      </c>
      <c r="F26" s="18">
        <f>ROUND(F25/E27,2)*1000</f>
        <v>1800</v>
      </c>
      <c r="G26" s="18">
        <f>ROUND(G25/E27,2)*1000</f>
        <v>5720</v>
      </c>
    </row>
    <row r="27" spans="1:7">
      <c r="A27" s="24" t="s">
        <v>23</v>
      </c>
      <c r="B27" s="113">
        <v>692.96</v>
      </c>
      <c r="C27" s="114"/>
      <c r="D27" s="115"/>
      <c r="E27" s="85">
        <v>651.03</v>
      </c>
      <c r="F27" s="86"/>
      <c r="G27" s="87"/>
    </row>
    <row r="28" spans="1:7">
      <c r="A28" s="24" t="s">
        <v>93</v>
      </c>
      <c r="B28" s="98">
        <f>7.94*1000</f>
        <v>7940</v>
      </c>
      <c r="C28" s="99"/>
      <c r="D28" s="100"/>
      <c r="E28" s="98">
        <f>7.94*1000</f>
        <v>7940</v>
      </c>
      <c r="F28" s="99"/>
      <c r="G28" s="100"/>
    </row>
    <row r="29" spans="1:7">
      <c r="A29" s="24" t="s">
        <v>25</v>
      </c>
      <c r="B29" s="85">
        <f>B27*B28/1000</f>
        <v>5502.1024000000007</v>
      </c>
      <c r="C29" s="86"/>
      <c r="D29" s="87"/>
      <c r="E29" s="85">
        <f>E27*E28/1000</f>
        <v>5169.1782000000003</v>
      </c>
      <c r="F29" s="86"/>
      <c r="G29" s="87"/>
    </row>
    <row r="30" spans="1:7" s="2" customFormat="1">
      <c r="A30" s="26" t="s">
        <v>26</v>
      </c>
      <c r="B30" s="18">
        <f>B29-B25</f>
        <v>2916.2124000000003</v>
      </c>
      <c r="C30" s="18"/>
      <c r="D30" s="18">
        <f>B29-D25</f>
        <v>1822.3724000000007</v>
      </c>
      <c r="E30" s="111">
        <f>E29-E25</f>
        <v>2613.6782000000003</v>
      </c>
      <c r="F30" s="111"/>
      <c r="G30" s="111">
        <f>E29-G25</f>
        <v>1444.3782000000006</v>
      </c>
    </row>
    <row r="31" spans="1:7" s="2" customFormat="1">
      <c r="A31" s="27" t="s">
        <v>94</v>
      </c>
      <c r="B31" s="112">
        <f>B28-B26</f>
        <v>4210</v>
      </c>
      <c r="C31" s="112"/>
      <c r="D31" s="112">
        <f>B28-D26</f>
        <v>2630</v>
      </c>
      <c r="E31" s="112">
        <f>E28-E26</f>
        <v>4010</v>
      </c>
      <c r="F31" s="112"/>
      <c r="G31" s="112">
        <f>E28-G26</f>
        <v>2220</v>
      </c>
    </row>
    <row r="32" spans="1:7">
      <c r="A32" s="28"/>
    </row>
    <row r="33" spans="1:1">
      <c r="A33" s="29"/>
    </row>
  </sheetData>
  <mergeCells count="9">
    <mergeCell ref="B29:D29"/>
    <mergeCell ref="E29:G29"/>
    <mergeCell ref="B3:G3"/>
    <mergeCell ref="B4:D4"/>
    <mergeCell ref="E4:G4"/>
    <mergeCell ref="B27:D27"/>
    <mergeCell ref="E27:G27"/>
    <mergeCell ref="B28:D28"/>
    <mergeCell ref="E28:G28"/>
  </mergeCells>
  <printOptions horizontalCentered="1"/>
  <pageMargins left="0.18" right="0.1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B26" sqref="B26:D26"/>
    </sheetView>
  </sheetViews>
  <sheetFormatPr defaultRowHeight="24"/>
  <cols>
    <col min="1" max="1" width="42.125" style="3" customWidth="1"/>
    <col min="2" max="4" width="14.5" style="4" customWidth="1"/>
    <col min="5" max="16384" width="9" style="4"/>
  </cols>
  <sheetData>
    <row r="1" spans="1:4" ht="27.75">
      <c r="A1" s="33" t="s">
        <v>87</v>
      </c>
      <c r="B1" s="2"/>
      <c r="C1" s="2"/>
      <c r="D1" s="2"/>
    </row>
    <row r="2" spans="1:4">
      <c r="A2" s="1"/>
      <c r="B2" s="9"/>
      <c r="C2" s="9"/>
      <c r="D2" s="10" t="s">
        <v>0</v>
      </c>
    </row>
    <row r="3" spans="1:4">
      <c r="A3" s="96" t="s">
        <v>1</v>
      </c>
      <c r="B3" s="90" t="s">
        <v>83</v>
      </c>
      <c r="C3" s="90"/>
      <c r="D3" s="91"/>
    </row>
    <row r="4" spans="1:4">
      <c r="A4" s="97"/>
      <c r="B4" s="11" t="s">
        <v>2</v>
      </c>
      <c r="C4" s="11" t="s">
        <v>3</v>
      </c>
      <c r="D4" s="12" t="s">
        <v>4</v>
      </c>
    </row>
    <row r="5" spans="1:4">
      <c r="A5" s="13" t="s">
        <v>5</v>
      </c>
      <c r="B5" s="14">
        <f>B6+B9+B16</f>
        <v>11688.97</v>
      </c>
      <c r="C5" s="14">
        <f>C6+C9+C16</f>
        <v>1728.8400000000001</v>
      </c>
      <c r="D5" s="15">
        <f>D6+D9+D16</f>
        <v>13417.809999999998</v>
      </c>
    </row>
    <row r="6" spans="1:4">
      <c r="A6" s="16" t="s">
        <v>6</v>
      </c>
      <c r="B6" s="17">
        <f t="shared" ref="B6:D6" si="0">SUM(B7:B8)</f>
        <v>3217.39</v>
      </c>
      <c r="C6" s="17">
        <f t="shared" si="0"/>
        <v>844.97</v>
      </c>
      <c r="D6" s="18">
        <f t="shared" si="0"/>
        <v>4062.3599999999997</v>
      </c>
    </row>
    <row r="7" spans="1:4">
      <c r="A7" s="19" t="s">
        <v>7</v>
      </c>
      <c r="B7" s="20">
        <v>2660.18</v>
      </c>
      <c r="C7" s="20">
        <v>781.02</v>
      </c>
      <c r="D7" s="20">
        <f>SUM(B7:C7)</f>
        <v>3441.2</v>
      </c>
    </row>
    <row r="8" spans="1:4">
      <c r="A8" s="19" t="s">
        <v>84</v>
      </c>
      <c r="B8" s="20">
        <v>557.21</v>
      </c>
      <c r="C8" s="20">
        <v>63.95</v>
      </c>
      <c r="D8" s="20">
        <f>SUM(B8:C8)</f>
        <v>621.16000000000008</v>
      </c>
    </row>
    <row r="9" spans="1:4">
      <c r="A9" s="16" t="s">
        <v>9</v>
      </c>
      <c r="B9" s="17">
        <f>SUM(B10:B15)</f>
        <v>8471.58</v>
      </c>
      <c r="C9" s="17">
        <f>SUM(C10:C15)</f>
        <v>6.07</v>
      </c>
      <c r="D9" s="18">
        <f>SUM(D10:D15)</f>
        <v>8477.65</v>
      </c>
    </row>
    <row r="10" spans="1:4">
      <c r="A10" s="19" t="s">
        <v>10</v>
      </c>
      <c r="B10" s="20">
        <v>2126.2199999999998</v>
      </c>
      <c r="C10" s="20">
        <v>3.17</v>
      </c>
      <c r="D10" s="20">
        <f t="shared" ref="D10:D16" si="1">SUM(B10:C10)</f>
        <v>2129.39</v>
      </c>
    </row>
    <row r="11" spans="1:4">
      <c r="A11" s="19" t="s">
        <v>11</v>
      </c>
      <c r="B11" s="20">
        <v>3387</v>
      </c>
      <c r="C11" s="20">
        <v>0</v>
      </c>
      <c r="D11" s="20">
        <f t="shared" si="1"/>
        <v>3387</v>
      </c>
    </row>
    <row r="12" spans="1:4">
      <c r="A12" s="19" t="s">
        <v>80</v>
      </c>
      <c r="B12" s="20">
        <v>977.56</v>
      </c>
      <c r="C12" s="20">
        <v>0</v>
      </c>
      <c r="D12" s="20">
        <f t="shared" si="1"/>
        <v>977.56</v>
      </c>
    </row>
    <row r="13" spans="1:4">
      <c r="A13" s="21" t="s">
        <v>12</v>
      </c>
      <c r="B13" s="20">
        <v>142.93</v>
      </c>
      <c r="C13" s="20">
        <v>0</v>
      </c>
      <c r="D13" s="20">
        <f t="shared" si="1"/>
        <v>142.93</v>
      </c>
    </row>
    <row r="14" spans="1:4">
      <c r="A14" s="22" t="s">
        <v>31</v>
      </c>
      <c r="B14" s="20">
        <v>1729</v>
      </c>
      <c r="C14" s="20">
        <v>0</v>
      </c>
      <c r="D14" s="20">
        <f t="shared" si="1"/>
        <v>1729</v>
      </c>
    </row>
    <row r="15" spans="1:4">
      <c r="A15" s="19" t="s">
        <v>14</v>
      </c>
      <c r="B15" s="20">
        <v>108.87</v>
      </c>
      <c r="C15" s="20">
        <v>2.9</v>
      </c>
      <c r="D15" s="20">
        <f t="shared" si="1"/>
        <v>111.77000000000001</v>
      </c>
    </row>
    <row r="16" spans="1:4">
      <c r="A16" s="23" t="s">
        <v>15</v>
      </c>
      <c r="B16" s="17"/>
      <c r="C16" s="17">
        <f>ROUND(((C6+C9)*0.07),2)+ROUND(((B6+B9)*0.07),2)</f>
        <v>877.80000000000007</v>
      </c>
      <c r="D16" s="18">
        <f t="shared" si="1"/>
        <v>877.80000000000007</v>
      </c>
    </row>
    <row r="17" spans="1:4">
      <c r="A17" s="16" t="s">
        <v>16</v>
      </c>
      <c r="B17" s="17">
        <f t="shared" ref="B17:D17" si="2">SUM(B18:B21)</f>
        <v>0</v>
      </c>
      <c r="C17" s="17">
        <f t="shared" si="2"/>
        <v>2860.08</v>
      </c>
      <c r="D17" s="18">
        <f t="shared" si="2"/>
        <v>2860.08</v>
      </c>
    </row>
    <row r="18" spans="1:4">
      <c r="A18" s="19" t="s">
        <v>17</v>
      </c>
      <c r="B18" s="20">
        <v>0</v>
      </c>
      <c r="C18" s="20">
        <v>863.76</v>
      </c>
      <c r="D18" s="20">
        <f>SUM(B18:C18)</f>
        <v>863.76</v>
      </c>
    </row>
    <row r="19" spans="1:4">
      <c r="A19" s="19" t="s">
        <v>18</v>
      </c>
      <c r="B19" s="20">
        <v>0</v>
      </c>
      <c r="C19" s="20">
        <v>1091.3599999999999</v>
      </c>
      <c r="D19" s="20">
        <f>SUM(B19:C19)</f>
        <v>1091.3599999999999</v>
      </c>
    </row>
    <row r="20" spans="1:4" s="25" customFormat="1">
      <c r="A20" s="24" t="s">
        <v>19</v>
      </c>
      <c r="B20" s="20">
        <v>0</v>
      </c>
      <c r="C20" s="20">
        <v>511.07</v>
      </c>
      <c r="D20" s="20">
        <f>SUM(B20:C20)</f>
        <v>511.07</v>
      </c>
    </row>
    <row r="21" spans="1:4">
      <c r="A21" s="19" t="s">
        <v>20</v>
      </c>
      <c r="B21" s="20">
        <v>0</v>
      </c>
      <c r="C21" s="20">
        <v>393.89</v>
      </c>
      <c r="D21" s="20">
        <f>SUM(B21:C21)</f>
        <v>393.89</v>
      </c>
    </row>
    <row r="22" spans="1:4">
      <c r="A22" s="16" t="s">
        <v>21</v>
      </c>
      <c r="B22" s="17">
        <f>B5+B17</f>
        <v>11688.97</v>
      </c>
      <c r="C22" s="17">
        <f>C5+C17</f>
        <v>4588.92</v>
      </c>
      <c r="D22" s="18">
        <f>D5+D17</f>
        <v>16277.889999999998</v>
      </c>
    </row>
    <row r="23" spans="1:4">
      <c r="A23" s="16" t="s">
        <v>22</v>
      </c>
      <c r="B23" s="18">
        <f>ROUND(B22/B24,2)</f>
        <v>19.47</v>
      </c>
      <c r="C23" s="18">
        <f>ROUND(C22/B24,2)</f>
        <v>7.64</v>
      </c>
      <c r="D23" s="18">
        <f>ROUND(D22/B24,2)</f>
        <v>27.12</v>
      </c>
    </row>
    <row r="24" spans="1:4">
      <c r="A24" s="24" t="s">
        <v>23</v>
      </c>
      <c r="B24" s="85">
        <v>600.32000000000005</v>
      </c>
      <c r="C24" s="86"/>
      <c r="D24" s="87"/>
    </row>
    <row r="25" spans="1:4">
      <c r="A25" s="24" t="s">
        <v>24</v>
      </c>
      <c r="B25" s="98">
        <v>50</v>
      </c>
      <c r="C25" s="99"/>
      <c r="D25" s="100"/>
    </row>
    <row r="26" spans="1:4">
      <c r="A26" s="24" t="s">
        <v>25</v>
      </c>
      <c r="B26" s="85">
        <f>B24*B25</f>
        <v>30016.000000000004</v>
      </c>
      <c r="C26" s="86"/>
      <c r="D26" s="87"/>
    </row>
    <row r="27" spans="1:4" s="2" customFormat="1">
      <c r="A27" s="26" t="s">
        <v>26</v>
      </c>
      <c r="B27" s="111">
        <f>B26-B22</f>
        <v>18327.030000000006</v>
      </c>
      <c r="C27" s="111"/>
      <c r="D27" s="111">
        <f>B26-D22</f>
        <v>13738.110000000006</v>
      </c>
    </row>
    <row r="28" spans="1:4" s="2" customFormat="1">
      <c r="A28" s="27" t="s">
        <v>27</v>
      </c>
      <c r="B28" s="112">
        <f>B25-B23</f>
        <v>30.53</v>
      </c>
      <c r="C28" s="112"/>
      <c r="D28" s="112">
        <f>B25-D23</f>
        <v>22.88</v>
      </c>
    </row>
    <row r="29" spans="1:4">
      <c r="A29" s="28"/>
    </row>
    <row r="30" spans="1:4">
      <c r="A30" s="29"/>
    </row>
  </sheetData>
  <mergeCells count="5">
    <mergeCell ref="B26:D26"/>
    <mergeCell ref="A3:A4"/>
    <mergeCell ref="B3:D3"/>
    <mergeCell ref="B24:D24"/>
    <mergeCell ref="B25:D25"/>
  </mergeCells>
  <pageMargins left="0.7" right="0.7" top="0.75" bottom="0.75" header="0.3" footer="0.3"/>
  <pageSetup paperSize="9"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D11" sqref="D11"/>
    </sheetView>
  </sheetViews>
  <sheetFormatPr defaultRowHeight="24"/>
  <cols>
    <col min="1" max="1" width="38.625" style="3" customWidth="1"/>
    <col min="2" max="7" width="11.875" style="4" customWidth="1"/>
    <col min="8" max="16384" width="9" style="4"/>
  </cols>
  <sheetData>
    <row r="1" spans="1:7" ht="27.75">
      <c r="A1" s="33" t="s">
        <v>88</v>
      </c>
      <c r="B1" s="2"/>
      <c r="C1" s="2"/>
      <c r="D1" s="2"/>
      <c r="E1" s="2"/>
      <c r="F1" s="2"/>
      <c r="G1" s="2"/>
    </row>
    <row r="2" spans="1:7">
      <c r="A2" s="1"/>
      <c r="B2" s="8"/>
      <c r="C2" s="9"/>
      <c r="D2" s="9"/>
      <c r="E2" s="9"/>
      <c r="F2" s="9"/>
      <c r="G2" s="10" t="s">
        <v>0</v>
      </c>
    </row>
    <row r="3" spans="1:7">
      <c r="A3" s="31"/>
      <c r="B3" s="88" t="s">
        <v>28</v>
      </c>
      <c r="C3" s="89"/>
      <c r="D3" s="89"/>
      <c r="E3" s="90"/>
      <c r="F3" s="90"/>
      <c r="G3" s="91"/>
    </row>
    <row r="4" spans="1:7">
      <c r="A4" s="32" t="s">
        <v>1</v>
      </c>
      <c r="B4" s="88" t="s">
        <v>29</v>
      </c>
      <c r="C4" s="89"/>
      <c r="D4" s="89"/>
      <c r="E4" s="88" t="s">
        <v>30</v>
      </c>
      <c r="F4" s="89"/>
      <c r="G4" s="92"/>
    </row>
    <row r="5" spans="1:7">
      <c r="A5" s="30"/>
      <c r="B5" s="11" t="s">
        <v>2</v>
      </c>
      <c r="C5" s="11" t="s">
        <v>3</v>
      </c>
      <c r="D5" s="12" t="s">
        <v>4</v>
      </c>
      <c r="E5" s="11" t="s">
        <v>2</v>
      </c>
      <c r="F5" s="11" t="s">
        <v>3</v>
      </c>
      <c r="G5" s="12" t="s">
        <v>4</v>
      </c>
    </row>
    <row r="6" spans="1:7">
      <c r="A6" s="13" t="s">
        <v>5</v>
      </c>
      <c r="B6" s="14">
        <f t="shared" ref="B6:G6" si="0">B7+B10+B16</f>
        <v>3158.79</v>
      </c>
      <c r="C6" s="14">
        <f t="shared" si="0"/>
        <v>1833.4</v>
      </c>
      <c r="D6" s="15">
        <f t="shared" si="0"/>
        <v>4992.1900000000005</v>
      </c>
      <c r="E6" s="14">
        <f t="shared" si="0"/>
        <v>5974.02</v>
      </c>
      <c r="F6" s="14">
        <f t="shared" si="0"/>
        <v>1027.8599999999999</v>
      </c>
      <c r="G6" s="15">
        <f t="shared" si="0"/>
        <v>7001.88</v>
      </c>
    </row>
    <row r="7" spans="1:7">
      <c r="A7" s="16" t="s">
        <v>6</v>
      </c>
      <c r="B7" s="17">
        <f t="shared" ref="B7:G7" si="1">SUM(B8:B9)</f>
        <v>2612.0500000000002</v>
      </c>
      <c r="C7" s="17">
        <f t="shared" si="1"/>
        <v>1506.8</v>
      </c>
      <c r="D7" s="18">
        <f t="shared" si="1"/>
        <v>4118.8500000000004</v>
      </c>
      <c r="E7" s="17">
        <f t="shared" si="1"/>
        <v>4641.8900000000003</v>
      </c>
      <c r="F7" s="17">
        <f t="shared" si="1"/>
        <v>569.79</v>
      </c>
      <c r="G7" s="18">
        <f t="shared" si="1"/>
        <v>5211.68</v>
      </c>
    </row>
    <row r="8" spans="1:7">
      <c r="A8" s="19" t="s">
        <v>7</v>
      </c>
      <c r="B8" s="20">
        <v>63.98</v>
      </c>
      <c r="C8" s="20">
        <v>53.58</v>
      </c>
      <c r="D8" s="20">
        <f>SUM(B8:C8)</f>
        <v>117.56</v>
      </c>
      <c r="E8" s="20">
        <v>172.09</v>
      </c>
      <c r="F8" s="20">
        <v>54.29</v>
      </c>
      <c r="G8" s="20">
        <f>SUM(E8:F8)</f>
        <v>226.38</v>
      </c>
    </row>
    <row r="9" spans="1:7">
      <c r="A9" s="19" t="s">
        <v>8</v>
      </c>
      <c r="B9" s="20">
        <v>2548.0700000000002</v>
      </c>
      <c r="C9" s="20">
        <v>1453.22</v>
      </c>
      <c r="D9" s="20">
        <f>SUM(B9:C9)</f>
        <v>4001.29</v>
      </c>
      <c r="E9" s="20">
        <v>4469.8</v>
      </c>
      <c r="F9" s="20">
        <v>515.5</v>
      </c>
      <c r="G9" s="20">
        <f>SUM(E9:F9)</f>
        <v>4985.3</v>
      </c>
    </row>
    <row r="10" spans="1:7">
      <c r="A10" s="16" t="s">
        <v>9</v>
      </c>
      <c r="B10" s="17">
        <f t="shared" ref="B10:G10" si="2">SUM(B11:B15)</f>
        <v>546.74</v>
      </c>
      <c r="C10" s="18">
        <f t="shared" si="2"/>
        <v>0</v>
      </c>
      <c r="D10" s="18">
        <f t="shared" si="2"/>
        <v>546.74</v>
      </c>
      <c r="E10" s="17">
        <f t="shared" si="2"/>
        <v>1332.13</v>
      </c>
      <c r="F10" s="17">
        <f t="shared" si="2"/>
        <v>0</v>
      </c>
      <c r="G10" s="18">
        <f t="shared" si="2"/>
        <v>1332.13</v>
      </c>
    </row>
    <row r="11" spans="1:7">
      <c r="A11" s="19" t="s">
        <v>10</v>
      </c>
      <c r="B11" s="20">
        <v>365.63</v>
      </c>
      <c r="C11" s="20">
        <v>0</v>
      </c>
      <c r="D11" s="20">
        <f t="shared" ref="D11:D16" si="3">SUM(B11:C11)</f>
        <v>365.63</v>
      </c>
      <c r="E11" s="20">
        <v>1078.5</v>
      </c>
      <c r="F11" s="20">
        <v>0</v>
      </c>
      <c r="G11" s="20">
        <f t="shared" ref="G11:G16" si="4">SUM(E11:F11)</f>
        <v>1078.5</v>
      </c>
    </row>
    <row r="12" spans="1:7">
      <c r="A12" s="19" t="s">
        <v>11</v>
      </c>
      <c r="B12" s="20">
        <v>82.77</v>
      </c>
      <c r="C12" s="20">
        <v>0</v>
      </c>
      <c r="D12" s="20">
        <f t="shared" si="3"/>
        <v>82.77</v>
      </c>
      <c r="E12" s="20">
        <v>144.86000000000001</v>
      </c>
      <c r="F12" s="20">
        <v>0</v>
      </c>
      <c r="G12" s="20">
        <f t="shared" si="4"/>
        <v>144.86000000000001</v>
      </c>
    </row>
    <row r="13" spans="1:7">
      <c r="A13" s="21" t="s">
        <v>12</v>
      </c>
      <c r="B13" s="20">
        <v>8.07</v>
      </c>
      <c r="C13" s="20">
        <v>0</v>
      </c>
      <c r="D13" s="20">
        <f t="shared" si="3"/>
        <v>8.07</v>
      </c>
      <c r="E13" s="20">
        <v>39.82</v>
      </c>
      <c r="F13" s="20">
        <v>0</v>
      </c>
      <c r="G13" s="20">
        <f t="shared" si="4"/>
        <v>39.82</v>
      </c>
    </row>
    <row r="14" spans="1:7">
      <c r="A14" s="22" t="s">
        <v>31</v>
      </c>
      <c r="B14" s="20">
        <v>90.27</v>
      </c>
      <c r="C14" s="20">
        <v>0</v>
      </c>
      <c r="D14" s="20">
        <f t="shared" si="3"/>
        <v>90.27</v>
      </c>
      <c r="E14" s="20">
        <v>66.28</v>
      </c>
      <c r="F14" s="20">
        <v>0</v>
      </c>
      <c r="G14" s="20">
        <f t="shared" si="4"/>
        <v>66.28</v>
      </c>
    </row>
    <row r="15" spans="1:7">
      <c r="A15" s="19" t="s">
        <v>14</v>
      </c>
      <c r="B15" s="20">
        <v>0</v>
      </c>
      <c r="C15" s="20">
        <v>0</v>
      </c>
      <c r="D15" s="20">
        <f t="shared" si="3"/>
        <v>0</v>
      </c>
      <c r="E15" s="20">
        <v>2.67</v>
      </c>
      <c r="F15" s="20">
        <v>0</v>
      </c>
      <c r="G15" s="20">
        <f t="shared" si="4"/>
        <v>2.67</v>
      </c>
    </row>
    <row r="16" spans="1:7">
      <c r="A16" s="23" t="s">
        <v>15</v>
      </c>
      <c r="B16" s="17"/>
      <c r="C16" s="17">
        <f>ROUND(((C7+C10)*0.07),2)+ROUND(((B7+B10)*0.07),2)</f>
        <v>326.60000000000002</v>
      </c>
      <c r="D16" s="17">
        <f t="shared" si="3"/>
        <v>326.60000000000002</v>
      </c>
      <c r="E16" s="17"/>
      <c r="F16" s="17">
        <f>ROUND(((F7+F10)*0.07),2)+ROUND(((E7+E10)*0.07),2)</f>
        <v>458.07</v>
      </c>
      <c r="G16" s="18">
        <f t="shared" si="4"/>
        <v>458.07</v>
      </c>
    </row>
    <row r="17" spans="1:7">
      <c r="A17" s="16" t="s">
        <v>16</v>
      </c>
      <c r="B17" s="17">
        <f t="shared" ref="B17:G17" si="5">SUM(B18:B21)</f>
        <v>0</v>
      </c>
      <c r="C17" s="17">
        <f t="shared" si="5"/>
        <v>2236.5200000000004</v>
      </c>
      <c r="D17" s="18">
        <f t="shared" si="5"/>
        <v>2236.5200000000004</v>
      </c>
      <c r="E17" s="17">
        <f t="shared" si="5"/>
        <v>0</v>
      </c>
      <c r="F17" s="17">
        <f t="shared" si="5"/>
        <v>2587.5</v>
      </c>
      <c r="G17" s="18">
        <f t="shared" si="5"/>
        <v>2587.5</v>
      </c>
    </row>
    <row r="18" spans="1:7">
      <c r="A18" s="19" t="s">
        <v>17</v>
      </c>
      <c r="B18" s="20">
        <v>0</v>
      </c>
      <c r="C18" s="20">
        <v>990.63</v>
      </c>
      <c r="D18" s="20">
        <f>SUM(B18:C18)</f>
        <v>990.63</v>
      </c>
      <c r="E18" s="20">
        <v>0</v>
      </c>
      <c r="F18" s="20">
        <v>1287.06</v>
      </c>
      <c r="G18" s="20">
        <f>SUM(E18:F18)</f>
        <v>1287.06</v>
      </c>
    </row>
    <row r="19" spans="1:7">
      <c r="A19" s="19" t="s">
        <v>18</v>
      </c>
      <c r="B19" s="20">
        <v>0</v>
      </c>
      <c r="C19" s="20">
        <v>131.55000000000001</v>
      </c>
      <c r="D19" s="20">
        <f>SUM(B19:C19)</f>
        <v>131.55000000000001</v>
      </c>
      <c r="E19" s="20">
        <v>0</v>
      </c>
      <c r="F19" s="20">
        <v>136.76</v>
      </c>
      <c r="G19" s="20">
        <f>SUM(E19:F19)</f>
        <v>136.76</v>
      </c>
    </row>
    <row r="20" spans="1:7" s="25" customFormat="1">
      <c r="A20" s="24" t="s">
        <v>19</v>
      </c>
      <c r="B20" s="20">
        <v>0</v>
      </c>
      <c r="C20" s="20">
        <v>25.16</v>
      </c>
      <c r="D20" s="20">
        <f>SUM(B20:C20)</f>
        <v>25.16</v>
      </c>
      <c r="E20" s="20">
        <v>0</v>
      </c>
      <c r="F20" s="20">
        <v>101.88</v>
      </c>
      <c r="G20" s="20">
        <f>SUM(E20:F20)</f>
        <v>101.88</v>
      </c>
    </row>
    <row r="21" spans="1:7">
      <c r="A21" s="19" t="s">
        <v>20</v>
      </c>
      <c r="B21" s="20">
        <v>0</v>
      </c>
      <c r="C21" s="20">
        <v>1089.18</v>
      </c>
      <c r="D21" s="20">
        <f>SUM(B21:C21)</f>
        <v>1089.18</v>
      </c>
      <c r="E21" s="20">
        <v>0</v>
      </c>
      <c r="F21" s="20">
        <v>1061.8</v>
      </c>
      <c r="G21" s="20">
        <f>SUM(E21:F21)</f>
        <v>1061.8</v>
      </c>
    </row>
    <row r="22" spans="1:7">
      <c r="A22" s="16" t="s">
        <v>21</v>
      </c>
      <c r="B22" s="17">
        <f t="shared" ref="B22:G22" si="6">B6+B17</f>
        <v>3158.79</v>
      </c>
      <c r="C22" s="17">
        <f t="shared" si="6"/>
        <v>4069.9200000000005</v>
      </c>
      <c r="D22" s="18">
        <f t="shared" si="6"/>
        <v>7228.7100000000009</v>
      </c>
      <c r="E22" s="17">
        <f>E6+E17</f>
        <v>5974.02</v>
      </c>
      <c r="F22" s="17">
        <f t="shared" si="6"/>
        <v>3615.3599999999997</v>
      </c>
      <c r="G22" s="18">
        <f t="shared" si="6"/>
        <v>9589.380000000001</v>
      </c>
    </row>
    <row r="23" spans="1:7">
      <c r="A23" s="16" t="s">
        <v>22</v>
      </c>
      <c r="B23" s="18">
        <f>ROUND(B22/B24,2)</f>
        <v>8.3699999999999992</v>
      </c>
      <c r="C23" s="18">
        <f>ROUND(C22/B24,2)</f>
        <v>10.78</v>
      </c>
      <c r="D23" s="18">
        <f>ROUND(D22/B24,2)</f>
        <v>19.149999999999999</v>
      </c>
      <c r="E23" s="18">
        <f>ROUND(E22/E24,2)</f>
        <v>15.6</v>
      </c>
      <c r="F23" s="18">
        <f>ROUND(F22/E24,2)</f>
        <v>9.44</v>
      </c>
      <c r="G23" s="18">
        <f>ROUND(G22/E24,2)</f>
        <v>25.05</v>
      </c>
    </row>
    <row r="24" spans="1:7">
      <c r="A24" s="24" t="s">
        <v>23</v>
      </c>
      <c r="B24" s="113">
        <v>377.42</v>
      </c>
      <c r="C24" s="114"/>
      <c r="D24" s="115"/>
      <c r="E24" s="85">
        <v>382.83</v>
      </c>
      <c r="F24" s="86"/>
      <c r="G24" s="87"/>
    </row>
    <row r="25" spans="1:7">
      <c r="A25" s="24" t="s">
        <v>24</v>
      </c>
      <c r="B25" s="93">
        <v>48.22</v>
      </c>
      <c r="C25" s="94"/>
      <c r="D25" s="95"/>
      <c r="E25" s="93">
        <v>48.22</v>
      </c>
      <c r="F25" s="94"/>
      <c r="G25" s="95"/>
    </row>
    <row r="26" spans="1:7">
      <c r="A26" s="24" t="s">
        <v>25</v>
      </c>
      <c r="B26" s="85">
        <f>B24*B25</f>
        <v>18199.1924</v>
      </c>
      <c r="C26" s="86"/>
      <c r="D26" s="87"/>
      <c r="E26" s="85">
        <f>E24*E25</f>
        <v>18460.062599999997</v>
      </c>
      <c r="F26" s="86"/>
      <c r="G26" s="87"/>
    </row>
    <row r="27" spans="1:7" s="2" customFormat="1">
      <c r="A27" s="26" t="s">
        <v>26</v>
      </c>
      <c r="B27" s="18">
        <f>B26-B22</f>
        <v>15040.402399999999</v>
      </c>
      <c r="C27" s="18"/>
      <c r="D27" s="18">
        <f>B26-D22</f>
        <v>10970.482399999999</v>
      </c>
      <c r="E27" s="111">
        <f>E26-E22</f>
        <v>12486.042599999997</v>
      </c>
      <c r="F27" s="111"/>
      <c r="G27" s="111">
        <f>E26-G22</f>
        <v>8870.6825999999965</v>
      </c>
    </row>
    <row r="28" spans="1:7" s="2" customFormat="1">
      <c r="A28" s="27" t="s">
        <v>27</v>
      </c>
      <c r="B28" s="112">
        <f>B25-B23</f>
        <v>39.85</v>
      </c>
      <c r="C28" s="112"/>
      <c r="D28" s="112">
        <f>B25-D23</f>
        <v>29.07</v>
      </c>
      <c r="E28" s="112">
        <f>E25-E23</f>
        <v>32.619999999999997</v>
      </c>
      <c r="F28" s="112"/>
      <c r="G28" s="112">
        <f>E25-G23</f>
        <v>23.169999999999998</v>
      </c>
    </row>
    <row r="29" spans="1:7">
      <c r="A29" s="28"/>
    </row>
    <row r="30" spans="1:7">
      <c r="A30" s="29"/>
    </row>
  </sheetData>
  <mergeCells count="9">
    <mergeCell ref="B26:D26"/>
    <mergeCell ref="E26:G26"/>
    <mergeCell ref="B3:G3"/>
    <mergeCell ref="B24:D24"/>
    <mergeCell ref="E24:G24"/>
    <mergeCell ref="B25:D25"/>
    <mergeCell ref="E25:G25"/>
    <mergeCell ref="B4:D4"/>
    <mergeCell ref="E4:G4"/>
  </mergeCells>
  <pageMargins left="0.18" right="0.1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4"/>
  <sheetViews>
    <sheetView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D24" sqref="D24"/>
    </sheetView>
  </sheetViews>
  <sheetFormatPr defaultRowHeight="24"/>
  <cols>
    <col min="1" max="1" width="38.625" style="36" customWidth="1"/>
    <col min="2" max="7" width="11.75" style="36" customWidth="1"/>
    <col min="8" max="16384" width="9" style="38"/>
  </cols>
  <sheetData>
    <row r="1" spans="1:7">
      <c r="A1" s="34" t="s">
        <v>89</v>
      </c>
      <c r="D1" s="37"/>
      <c r="G1" s="37"/>
    </row>
    <row r="2" spans="1:7">
      <c r="A2" s="39"/>
      <c r="D2" s="40"/>
      <c r="G2" s="41" t="s">
        <v>32</v>
      </c>
    </row>
    <row r="3" spans="1:7">
      <c r="A3" s="31"/>
      <c r="B3" s="88" t="s">
        <v>28</v>
      </c>
      <c r="C3" s="89"/>
      <c r="D3" s="89"/>
      <c r="E3" s="90"/>
      <c r="F3" s="90"/>
      <c r="G3" s="91"/>
    </row>
    <row r="4" spans="1:7">
      <c r="A4" s="32" t="s">
        <v>1</v>
      </c>
      <c r="B4" s="88" t="s">
        <v>29</v>
      </c>
      <c r="C4" s="89"/>
      <c r="D4" s="89"/>
      <c r="E4" s="88" t="s">
        <v>30</v>
      </c>
      <c r="F4" s="89"/>
      <c r="G4" s="92"/>
    </row>
    <row r="5" spans="1:7">
      <c r="A5" s="30"/>
      <c r="B5" s="11" t="s">
        <v>2</v>
      </c>
      <c r="C5" s="11" t="s">
        <v>3</v>
      </c>
      <c r="D5" s="12" t="s">
        <v>4</v>
      </c>
      <c r="E5" s="11" t="s">
        <v>2</v>
      </c>
      <c r="F5" s="11" t="s">
        <v>3</v>
      </c>
      <c r="G5" s="12" t="s">
        <v>4</v>
      </c>
    </row>
    <row r="6" spans="1:7">
      <c r="A6" s="42" t="s">
        <v>5</v>
      </c>
      <c r="B6" s="42">
        <f>ROUND(SUM(B7,B10,B17),2)</f>
        <v>15954.73</v>
      </c>
      <c r="C6" s="42">
        <f>ROUND(SUM(C7,C10,C17),2)</f>
        <v>3821.98</v>
      </c>
      <c r="D6" s="42">
        <f>ROUND(SUM(B6:C6),2)</f>
        <v>19776.71</v>
      </c>
      <c r="E6" s="42">
        <f>ROUND(SUM(E7,E10,E17),2)</f>
        <v>19683.169999999998</v>
      </c>
      <c r="F6" s="42">
        <f>ROUND(SUM(F7,F10,F17),2)</f>
        <v>3784.88</v>
      </c>
      <c r="G6" s="42">
        <f>ROUND(SUM(E6:F6),2)</f>
        <v>23468.05</v>
      </c>
    </row>
    <row r="7" spans="1:7">
      <c r="A7" s="43" t="s">
        <v>33</v>
      </c>
      <c r="B7" s="43">
        <f>ROUND(SUM(B8:B9),2)</f>
        <v>7383.1</v>
      </c>
      <c r="C7" s="43">
        <f>ROUND(SUM(C8:C9),2)</f>
        <v>2471.09</v>
      </c>
      <c r="D7" s="43">
        <f>ROUND(SUM(B7:C7),2)</f>
        <v>9854.19</v>
      </c>
      <c r="E7" s="43">
        <f>ROUND(SUM(E8:E9),2)</f>
        <v>8117.97</v>
      </c>
      <c r="F7" s="43">
        <f>ROUND(SUM(F8:F9),2)</f>
        <v>2024.11</v>
      </c>
      <c r="G7" s="43">
        <f>ROUND(SUM(E7:F7),2)</f>
        <v>10142.08</v>
      </c>
    </row>
    <row r="8" spans="1:7">
      <c r="A8" s="44" t="s">
        <v>34</v>
      </c>
      <c r="B8" s="44">
        <v>3113.13</v>
      </c>
      <c r="C8" s="44">
        <v>2463.04</v>
      </c>
      <c r="D8" s="44">
        <f>ROUND(SUM(B8:C8),2)</f>
        <v>5576.17</v>
      </c>
      <c r="E8" s="44">
        <v>3200.47</v>
      </c>
      <c r="F8" s="44">
        <v>2024.11</v>
      </c>
      <c r="G8" s="44">
        <f>ROUND(SUM(E8:F8),2)</f>
        <v>5224.58</v>
      </c>
    </row>
    <row r="9" spans="1:7">
      <c r="A9" s="44" t="s">
        <v>35</v>
      </c>
      <c r="B9" s="44">
        <v>4269.97</v>
      </c>
      <c r="C9" s="44">
        <v>8.0500000000000007</v>
      </c>
      <c r="D9" s="44">
        <f>ROUND(SUM(B9:C9),2)</f>
        <v>4278.0200000000004</v>
      </c>
      <c r="E9" s="44">
        <v>4917.5</v>
      </c>
      <c r="F9" s="44">
        <v>0</v>
      </c>
      <c r="G9" s="44">
        <f>ROUND(SUM(E9:F9),2)</f>
        <v>4917.5</v>
      </c>
    </row>
    <row r="10" spans="1:7">
      <c r="A10" s="43" t="s">
        <v>36</v>
      </c>
      <c r="B10" s="43">
        <f t="shared" ref="B10:G10" si="0">ROUND(SUM(B11:B16),2)</f>
        <v>8571.6299999999992</v>
      </c>
      <c r="C10" s="43">
        <f t="shared" si="0"/>
        <v>57.09</v>
      </c>
      <c r="D10" s="43">
        <f t="shared" si="0"/>
        <v>8628.7199999999993</v>
      </c>
      <c r="E10" s="43">
        <f t="shared" si="0"/>
        <v>11565.2</v>
      </c>
      <c r="F10" s="43">
        <f t="shared" si="0"/>
        <v>225.48</v>
      </c>
      <c r="G10" s="43">
        <f t="shared" si="0"/>
        <v>11790.68</v>
      </c>
    </row>
    <row r="11" spans="1:7">
      <c r="A11" s="44" t="s">
        <v>37</v>
      </c>
      <c r="B11" s="44">
        <v>2789.62</v>
      </c>
      <c r="C11" s="44">
        <v>0</v>
      </c>
      <c r="D11" s="44">
        <f t="shared" ref="D11:D15" si="1">ROUND(SUM(B11:C11),2)</f>
        <v>2789.62</v>
      </c>
      <c r="E11" s="44">
        <v>2999.32</v>
      </c>
      <c r="F11" s="44">
        <v>0</v>
      </c>
      <c r="G11" s="44">
        <f t="shared" ref="G11:G15" si="2">ROUND(SUM(E11:F11),2)</f>
        <v>2999.32</v>
      </c>
    </row>
    <row r="12" spans="1:7">
      <c r="A12" s="44" t="s">
        <v>38</v>
      </c>
      <c r="B12" s="44">
        <v>1631.01</v>
      </c>
      <c r="C12" s="44">
        <v>0</v>
      </c>
      <c r="D12" s="44">
        <f t="shared" si="1"/>
        <v>1631.01</v>
      </c>
      <c r="E12" s="44">
        <v>2199.19</v>
      </c>
      <c r="F12" s="44">
        <v>0</v>
      </c>
      <c r="G12" s="44">
        <f t="shared" si="2"/>
        <v>2199.19</v>
      </c>
    </row>
    <row r="13" spans="1:7">
      <c r="A13" s="44" t="s">
        <v>39</v>
      </c>
      <c r="B13" s="44">
        <v>937.32</v>
      </c>
      <c r="C13" s="44">
        <v>0</v>
      </c>
      <c r="D13" s="44">
        <f t="shared" si="1"/>
        <v>937.32</v>
      </c>
      <c r="E13" s="44">
        <v>1575.91</v>
      </c>
      <c r="F13" s="44">
        <v>0</v>
      </c>
      <c r="G13" s="44">
        <f t="shared" si="2"/>
        <v>1575.91</v>
      </c>
    </row>
    <row r="14" spans="1:7">
      <c r="A14" s="44" t="s">
        <v>40</v>
      </c>
      <c r="B14" s="44">
        <v>1040.67</v>
      </c>
      <c r="C14" s="44">
        <v>52.88</v>
      </c>
      <c r="D14" s="44">
        <f t="shared" si="1"/>
        <v>1093.55</v>
      </c>
      <c r="E14" s="44">
        <v>1723.11</v>
      </c>
      <c r="F14" s="44">
        <v>224.75</v>
      </c>
      <c r="G14" s="44">
        <f t="shared" si="2"/>
        <v>1947.86</v>
      </c>
    </row>
    <row r="15" spans="1:7">
      <c r="A15" s="44" t="s">
        <v>41</v>
      </c>
      <c r="B15" s="44">
        <v>7.37</v>
      </c>
      <c r="C15" s="44">
        <v>4.21</v>
      </c>
      <c r="D15" s="44">
        <f t="shared" si="1"/>
        <v>11.58</v>
      </c>
      <c r="E15" s="44">
        <v>37.31</v>
      </c>
      <c r="F15" s="44">
        <v>0.73</v>
      </c>
      <c r="G15" s="44">
        <f t="shared" si="2"/>
        <v>38.04</v>
      </c>
    </row>
    <row r="16" spans="1:7">
      <c r="A16" s="44" t="s">
        <v>42</v>
      </c>
      <c r="B16" s="44">
        <v>2165.64</v>
      </c>
      <c r="C16" s="44">
        <v>0</v>
      </c>
      <c r="D16" s="44">
        <f>ROUND(SUM(B16:C16),2)</f>
        <v>2165.64</v>
      </c>
      <c r="E16" s="44">
        <v>3030.36</v>
      </c>
      <c r="F16" s="44">
        <v>0</v>
      </c>
      <c r="G16" s="44">
        <f>ROUND(SUM(E16:F16),2)</f>
        <v>3030.36</v>
      </c>
    </row>
    <row r="17" spans="1:7">
      <c r="A17" s="43" t="s">
        <v>43</v>
      </c>
      <c r="B17" s="43">
        <v>0</v>
      </c>
      <c r="C17" s="43">
        <f>ROUND(((B7+B10+C7+C10)*0.07),2)</f>
        <v>1293.8</v>
      </c>
      <c r="D17" s="43">
        <f>ROUND(SUM(B17:C17),2)</f>
        <v>1293.8</v>
      </c>
      <c r="E17" s="43">
        <v>0</v>
      </c>
      <c r="F17" s="43">
        <f>ROUND(((E7+E10+F7+F10)*0.07),2)</f>
        <v>1535.29</v>
      </c>
      <c r="G17" s="43">
        <f>ROUND(SUM(E17:F17),2)</f>
        <v>1535.29</v>
      </c>
    </row>
    <row r="18" spans="1:7">
      <c r="A18" s="43" t="s">
        <v>44</v>
      </c>
      <c r="B18" s="43">
        <f>ROUND(SUM(B19:B21),2)</f>
        <v>0</v>
      </c>
      <c r="C18" s="43">
        <f>ROUND(SUM(C19:C22),2)</f>
        <v>3707.89</v>
      </c>
      <c r="D18" s="43">
        <f t="shared" ref="D18:D23" si="3">ROUND(SUM(B18:C18),2)</f>
        <v>3707.89</v>
      </c>
      <c r="E18" s="43">
        <f>ROUND(SUM(E19:E21),2)</f>
        <v>0</v>
      </c>
      <c r="F18" s="43">
        <f>ROUND(SUM(F19:F22),2)</f>
        <v>3364.93</v>
      </c>
      <c r="G18" s="43">
        <f t="shared" ref="G18:G23" si="4">ROUND(SUM(E18:F18),2)</f>
        <v>3364.93</v>
      </c>
    </row>
    <row r="19" spans="1:7">
      <c r="A19" s="44" t="s">
        <v>17</v>
      </c>
      <c r="B19" s="44">
        <v>0</v>
      </c>
      <c r="C19" s="44">
        <v>1156.25</v>
      </c>
      <c r="D19" s="44">
        <f t="shared" si="3"/>
        <v>1156.25</v>
      </c>
      <c r="E19" s="44">
        <v>0</v>
      </c>
      <c r="F19" s="44">
        <v>1353.45</v>
      </c>
      <c r="G19" s="44">
        <f t="shared" si="4"/>
        <v>1353.45</v>
      </c>
    </row>
    <row r="20" spans="1:7">
      <c r="A20" s="44" t="s">
        <v>18</v>
      </c>
      <c r="B20" s="44">
        <v>0</v>
      </c>
      <c r="C20" s="44">
        <v>1326.06</v>
      </c>
      <c r="D20" s="44">
        <f t="shared" si="3"/>
        <v>1326.06</v>
      </c>
      <c r="E20" s="44">
        <v>0</v>
      </c>
      <c r="F20" s="44">
        <v>833.3</v>
      </c>
      <c r="G20" s="44">
        <f t="shared" si="4"/>
        <v>833.3</v>
      </c>
    </row>
    <row r="21" spans="1:7">
      <c r="A21" s="24" t="s">
        <v>45</v>
      </c>
      <c r="B21" s="44">
        <v>0</v>
      </c>
      <c r="C21" s="44">
        <v>675.91</v>
      </c>
      <c r="D21" s="44">
        <f t="shared" si="3"/>
        <v>675.91</v>
      </c>
      <c r="E21" s="44">
        <v>0</v>
      </c>
      <c r="F21" s="44">
        <v>477.08</v>
      </c>
      <c r="G21" s="44">
        <f t="shared" si="4"/>
        <v>477.08</v>
      </c>
    </row>
    <row r="22" spans="1:7">
      <c r="A22" s="44" t="s">
        <v>46</v>
      </c>
      <c r="B22" s="44">
        <v>0</v>
      </c>
      <c r="C22" s="44">
        <v>549.66999999999996</v>
      </c>
      <c r="D22" s="44">
        <f t="shared" si="3"/>
        <v>549.66999999999996</v>
      </c>
      <c r="E22" s="44">
        <v>0</v>
      </c>
      <c r="F22" s="44">
        <v>701.1</v>
      </c>
      <c r="G22" s="44">
        <f t="shared" si="4"/>
        <v>701.1</v>
      </c>
    </row>
    <row r="23" spans="1:7">
      <c r="A23" s="43" t="s">
        <v>47</v>
      </c>
      <c r="B23" s="43">
        <f>ROUND(SUM(B6,B18),2)</f>
        <v>15954.73</v>
      </c>
      <c r="C23" s="43">
        <f>ROUND(SUM(C6,C18),2)</f>
        <v>7529.87</v>
      </c>
      <c r="D23" s="43">
        <f t="shared" si="3"/>
        <v>23484.6</v>
      </c>
      <c r="E23" s="43">
        <f>ROUND(SUM(E6,E18),2)</f>
        <v>19683.169999999998</v>
      </c>
      <c r="F23" s="43">
        <f>ROUND(SUM(F6,F18),2)</f>
        <v>7149.81</v>
      </c>
      <c r="G23" s="43">
        <f t="shared" si="4"/>
        <v>26832.98</v>
      </c>
    </row>
    <row r="24" spans="1:7">
      <c r="A24" s="43" t="s">
        <v>48</v>
      </c>
      <c r="B24" s="116">
        <f>B23/B25</f>
        <v>9.9852487436085191</v>
      </c>
      <c r="C24" s="116">
        <f>C23/B25</f>
        <v>4.7125601597166158</v>
      </c>
      <c r="D24" s="116">
        <f>D23/B25</f>
        <v>14.697808903325134</v>
      </c>
      <c r="E24" s="116">
        <f>E23/E25</f>
        <v>12.342247833556979</v>
      </c>
      <c r="F24" s="116">
        <f>F23/E25</f>
        <v>4.483257878829682</v>
      </c>
      <c r="G24" s="116">
        <f>G23/E25</f>
        <v>16.825505712386661</v>
      </c>
    </row>
    <row r="25" spans="1:7">
      <c r="A25" s="44" t="s">
        <v>49</v>
      </c>
      <c r="B25" s="104">
        <v>1597.83</v>
      </c>
      <c r="C25" s="105"/>
      <c r="D25" s="106"/>
      <c r="E25" s="104">
        <v>1594.78</v>
      </c>
      <c r="F25" s="105"/>
      <c r="G25" s="106"/>
    </row>
    <row r="26" spans="1:7">
      <c r="A26" s="45" t="s">
        <v>50</v>
      </c>
      <c r="B26" s="98">
        <v>41</v>
      </c>
      <c r="C26" s="99"/>
      <c r="D26" s="100"/>
      <c r="E26" s="98">
        <v>41</v>
      </c>
      <c r="F26" s="99"/>
      <c r="G26" s="100"/>
    </row>
    <row r="27" spans="1:7">
      <c r="A27" s="24" t="s">
        <v>51</v>
      </c>
      <c r="B27" s="101">
        <f>B25*B26</f>
        <v>65511.03</v>
      </c>
      <c r="C27" s="102"/>
      <c r="D27" s="103"/>
      <c r="E27" s="101">
        <f>E25*E26</f>
        <v>65385.979999999996</v>
      </c>
      <c r="F27" s="102"/>
      <c r="G27" s="103"/>
    </row>
    <row r="28" spans="1:7" s="47" customFormat="1">
      <c r="A28" s="26" t="s">
        <v>52</v>
      </c>
      <c r="B28" s="46">
        <f>B27-B23</f>
        <v>49556.3</v>
      </c>
      <c r="C28" s="43"/>
      <c r="D28" s="46">
        <f>B27-D23</f>
        <v>42026.43</v>
      </c>
      <c r="E28" s="46">
        <f>E27-E23</f>
        <v>45702.81</v>
      </c>
      <c r="F28" s="43"/>
      <c r="G28" s="46">
        <f>E27-G23</f>
        <v>38553</v>
      </c>
    </row>
    <row r="29" spans="1:7" s="47" customFormat="1">
      <c r="A29" s="27" t="s">
        <v>53</v>
      </c>
      <c r="B29" s="48">
        <f>B26-B24</f>
        <v>31.014751256391481</v>
      </c>
      <c r="C29" s="48"/>
      <c r="D29" s="48">
        <f>B26-D24</f>
        <v>26.302191096674868</v>
      </c>
      <c r="E29" s="48">
        <f>E26-E24</f>
        <v>28.657752166443021</v>
      </c>
      <c r="F29" s="48"/>
      <c r="G29" s="48">
        <f>E26-G24</f>
        <v>24.174494287613339</v>
      </c>
    </row>
    <row r="30" spans="1:7">
      <c r="A30" s="28"/>
    </row>
    <row r="31" spans="1:7">
      <c r="A31" s="29"/>
    </row>
    <row r="32" spans="1:7">
      <c r="B32" s="38"/>
      <c r="C32" s="38"/>
      <c r="D32" s="38"/>
      <c r="E32" s="38"/>
      <c r="F32" s="38"/>
      <c r="G32" s="38"/>
    </row>
    <row r="33" spans="2:7">
      <c r="B33" s="38"/>
      <c r="C33" s="38"/>
      <c r="D33" s="38"/>
      <c r="E33" s="38"/>
      <c r="F33" s="38"/>
      <c r="G33" s="38"/>
    </row>
    <row r="34" spans="2:7">
      <c r="B34" s="38"/>
      <c r="C34" s="38"/>
      <c r="D34" s="38"/>
      <c r="E34" s="38"/>
      <c r="F34" s="38"/>
      <c r="G34" s="38"/>
    </row>
  </sheetData>
  <mergeCells count="9">
    <mergeCell ref="B3:G3"/>
    <mergeCell ref="B26:D26"/>
    <mergeCell ref="E26:G26"/>
    <mergeCell ref="B27:D27"/>
    <mergeCell ref="E27:G27"/>
    <mergeCell ref="B4:D4"/>
    <mergeCell ref="E4:G4"/>
    <mergeCell ref="B25:D25"/>
    <mergeCell ref="E25:G25"/>
  </mergeCells>
  <pageMargins left="0.18" right="0.17" top="0.75" bottom="0.75" header="0.3" footer="0.3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3"/>
  <sheetViews>
    <sheetView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E27" sqref="E27:G27"/>
    </sheetView>
  </sheetViews>
  <sheetFormatPr defaultRowHeight="21.75"/>
  <cols>
    <col min="1" max="1" width="38.625" style="7" customWidth="1"/>
    <col min="2" max="7" width="11.625" style="7" customWidth="1"/>
    <col min="8" max="16384" width="9" style="7"/>
  </cols>
  <sheetData>
    <row r="1" spans="1:7" ht="24">
      <c r="A1" s="49" t="s">
        <v>90</v>
      </c>
      <c r="B1" s="50"/>
      <c r="C1" s="50"/>
      <c r="D1" s="50"/>
      <c r="E1" s="50"/>
      <c r="F1" s="50"/>
      <c r="G1" s="50"/>
    </row>
    <row r="2" spans="1:7">
      <c r="A2" s="50"/>
      <c r="B2" s="50"/>
      <c r="C2" s="50"/>
      <c r="D2" s="50"/>
      <c r="E2" s="50"/>
      <c r="F2" s="107" t="s">
        <v>54</v>
      </c>
      <c r="G2" s="107"/>
    </row>
    <row r="3" spans="1:7" ht="24">
      <c r="A3" s="31"/>
      <c r="B3" s="88" t="s">
        <v>28</v>
      </c>
      <c r="C3" s="89"/>
      <c r="D3" s="89"/>
      <c r="E3" s="90"/>
      <c r="F3" s="90"/>
      <c r="G3" s="91"/>
    </row>
    <row r="4" spans="1:7" ht="24">
      <c r="A4" s="32" t="s">
        <v>1</v>
      </c>
      <c r="B4" s="88" t="s">
        <v>29</v>
      </c>
      <c r="C4" s="89"/>
      <c r="D4" s="89"/>
      <c r="E4" s="88" t="s">
        <v>30</v>
      </c>
      <c r="F4" s="89"/>
      <c r="G4" s="92"/>
    </row>
    <row r="5" spans="1:7" ht="24">
      <c r="A5" s="30"/>
      <c r="B5" s="11" t="s">
        <v>2</v>
      </c>
      <c r="C5" s="11" t="s">
        <v>3</v>
      </c>
      <c r="D5" s="12" t="s">
        <v>4</v>
      </c>
      <c r="E5" s="11" t="s">
        <v>2</v>
      </c>
      <c r="F5" s="11" t="s">
        <v>3</v>
      </c>
      <c r="G5" s="12" t="s">
        <v>4</v>
      </c>
    </row>
    <row r="6" spans="1:7">
      <c r="A6" s="51" t="s">
        <v>55</v>
      </c>
      <c r="B6" s="52">
        <f t="shared" ref="B6:G6" si="0">ROUND((B7+B10+B17),2)</f>
        <v>19781.669999999998</v>
      </c>
      <c r="C6" s="52">
        <f t="shared" si="0"/>
        <v>6842.85</v>
      </c>
      <c r="D6" s="52">
        <f t="shared" si="0"/>
        <v>26624.52</v>
      </c>
      <c r="E6" s="52">
        <f t="shared" si="0"/>
        <v>18028.71</v>
      </c>
      <c r="F6" s="52">
        <f t="shared" si="0"/>
        <v>7596.86</v>
      </c>
      <c r="G6" s="52">
        <f t="shared" si="0"/>
        <v>25625.57</v>
      </c>
    </row>
    <row r="7" spans="1:7">
      <c r="A7" s="53" t="s">
        <v>6</v>
      </c>
      <c r="B7" s="54">
        <f t="shared" ref="B7:G7" si="1">ROUND(SUM(B8:B9),2)</f>
        <v>8675.1299999999992</v>
      </c>
      <c r="C7" s="54">
        <f t="shared" si="1"/>
        <v>4940.3500000000004</v>
      </c>
      <c r="D7" s="54">
        <f t="shared" si="1"/>
        <v>13615.48</v>
      </c>
      <c r="E7" s="54">
        <f t="shared" si="1"/>
        <v>6135.48</v>
      </c>
      <c r="F7" s="54">
        <f t="shared" si="1"/>
        <v>5450.67</v>
      </c>
      <c r="G7" s="54">
        <f t="shared" si="1"/>
        <v>11586.15</v>
      </c>
    </row>
    <row r="8" spans="1:7">
      <c r="A8" s="55" t="s">
        <v>56</v>
      </c>
      <c r="B8" s="56">
        <v>6168.09</v>
      </c>
      <c r="C8" s="56">
        <v>4810.25</v>
      </c>
      <c r="D8" s="57">
        <f>ROUND(SUM(B8:C8),2)</f>
        <v>10978.34</v>
      </c>
      <c r="E8" s="56">
        <v>4274.91</v>
      </c>
      <c r="F8" s="56">
        <v>5226.96</v>
      </c>
      <c r="G8" s="57">
        <f>ROUND(SUM(E8:F8),2)</f>
        <v>9501.8700000000008</v>
      </c>
    </row>
    <row r="9" spans="1:7">
      <c r="A9" s="55" t="s">
        <v>57</v>
      </c>
      <c r="B9" s="56">
        <v>2507.04</v>
      </c>
      <c r="C9" s="56">
        <v>130.1</v>
      </c>
      <c r="D9" s="57">
        <f>ROUND(SUM(B9:C9),2)</f>
        <v>2637.14</v>
      </c>
      <c r="E9" s="56">
        <v>1860.57</v>
      </c>
      <c r="F9" s="56">
        <v>223.71</v>
      </c>
      <c r="G9" s="57">
        <f>ROUND(SUM(E9:F9),2)</f>
        <v>2084.2800000000002</v>
      </c>
    </row>
    <row r="10" spans="1:7">
      <c r="A10" s="53" t="s">
        <v>9</v>
      </c>
      <c r="B10" s="54">
        <f t="shared" ref="B10:G10" si="2">ROUND(SUM(B11:B16),2)</f>
        <v>11106.54</v>
      </c>
      <c r="C10" s="54">
        <f t="shared" si="2"/>
        <v>160.71</v>
      </c>
      <c r="D10" s="54">
        <f t="shared" si="2"/>
        <v>11267.25</v>
      </c>
      <c r="E10" s="54">
        <f t="shared" si="2"/>
        <v>11893.23</v>
      </c>
      <c r="F10" s="54">
        <f t="shared" si="2"/>
        <v>469.75</v>
      </c>
      <c r="G10" s="54">
        <f t="shared" si="2"/>
        <v>12362.98</v>
      </c>
    </row>
    <row r="11" spans="1:7">
      <c r="A11" s="55" t="s">
        <v>10</v>
      </c>
      <c r="B11" s="56">
        <v>3815.08</v>
      </c>
      <c r="C11" s="56">
        <v>0</v>
      </c>
      <c r="D11" s="57">
        <f t="shared" ref="D11:D17" si="3">ROUND(SUM(B11:C11),2)</f>
        <v>3815.08</v>
      </c>
      <c r="E11" s="56">
        <v>3298.46</v>
      </c>
      <c r="F11" s="56">
        <v>0</v>
      </c>
      <c r="G11" s="57">
        <f t="shared" ref="G11:G17" si="4">ROUND(SUM(E11:F11),2)</f>
        <v>3298.46</v>
      </c>
    </row>
    <row r="12" spans="1:7">
      <c r="A12" s="55" t="s">
        <v>58</v>
      </c>
      <c r="B12" s="56">
        <v>3908.82</v>
      </c>
      <c r="C12" s="56">
        <v>0</v>
      </c>
      <c r="D12" s="57">
        <f t="shared" si="3"/>
        <v>3908.82</v>
      </c>
      <c r="E12" s="56">
        <v>4491.5600000000004</v>
      </c>
      <c r="F12" s="56">
        <v>0</v>
      </c>
      <c r="G12" s="57">
        <f t="shared" si="4"/>
        <v>4491.5600000000004</v>
      </c>
    </row>
    <row r="13" spans="1:7">
      <c r="A13" s="55" t="s">
        <v>59</v>
      </c>
      <c r="B13" s="56">
        <v>1377.34</v>
      </c>
      <c r="C13" s="56">
        <v>0</v>
      </c>
      <c r="D13" s="57">
        <f t="shared" si="3"/>
        <v>1377.34</v>
      </c>
      <c r="E13" s="56">
        <v>1909.56</v>
      </c>
      <c r="F13" s="56">
        <v>0</v>
      </c>
      <c r="G13" s="57">
        <f t="shared" si="4"/>
        <v>1909.56</v>
      </c>
    </row>
    <row r="14" spans="1:7">
      <c r="A14" s="55" t="s">
        <v>31</v>
      </c>
      <c r="B14" s="56">
        <v>795.01</v>
      </c>
      <c r="C14" s="56">
        <v>20.55</v>
      </c>
      <c r="D14" s="57">
        <f t="shared" si="3"/>
        <v>815.56</v>
      </c>
      <c r="E14" s="56">
        <v>359.18</v>
      </c>
      <c r="F14" s="56">
        <v>352.25</v>
      </c>
      <c r="G14" s="57">
        <f t="shared" si="4"/>
        <v>711.43</v>
      </c>
    </row>
    <row r="15" spans="1:7">
      <c r="A15" s="55" t="s">
        <v>60</v>
      </c>
      <c r="B15" s="56">
        <v>45.26</v>
      </c>
      <c r="C15" s="56">
        <v>140.16</v>
      </c>
      <c r="D15" s="57">
        <f t="shared" si="3"/>
        <v>185.42</v>
      </c>
      <c r="E15" s="56">
        <v>136.88999999999999</v>
      </c>
      <c r="F15" s="56">
        <v>117.5</v>
      </c>
      <c r="G15" s="57">
        <f t="shared" si="4"/>
        <v>254.39</v>
      </c>
    </row>
    <row r="16" spans="1:7">
      <c r="A16" s="55" t="s">
        <v>61</v>
      </c>
      <c r="B16" s="56">
        <v>1165.03</v>
      </c>
      <c r="C16" s="56">
        <v>0</v>
      </c>
      <c r="D16" s="57">
        <f t="shared" si="3"/>
        <v>1165.03</v>
      </c>
      <c r="E16" s="56">
        <v>1697.58</v>
      </c>
      <c r="F16" s="56">
        <v>0</v>
      </c>
      <c r="G16" s="57">
        <f t="shared" si="4"/>
        <v>1697.58</v>
      </c>
    </row>
    <row r="17" spans="1:7">
      <c r="A17" s="58" t="s">
        <v>62</v>
      </c>
      <c r="B17" s="54">
        <v>0</v>
      </c>
      <c r="C17" s="54">
        <f>ROUND(((B7+B10+C7+C10)*0.07),2)</f>
        <v>1741.79</v>
      </c>
      <c r="D17" s="54">
        <f t="shared" si="3"/>
        <v>1741.79</v>
      </c>
      <c r="E17" s="54">
        <v>0</v>
      </c>
      <c r="F17" s="54">
        <f>ROUND(((E7+E10+F7+F10)*0.07),2)</f>
        <v>1676.44</v>
      </c>
      <c r="G17" s="54">
        <f t="shared" si="4"/>
        <v>1676.44</v>
      </c>
    </row>
    <row r="18" spans="1:7">
      <c r="A18" s="53" t="s">
        <v>63</v>
      </c>
      <c r="B18" s="54">
        <f>SUM(B19:B22)</f>
        <v>0</v>
      </c>
      <c r="C18" s="54">
        <f>ROUND(SUM(C19:C22),2)</f>
        <v>5842.16</v>
      </c>
      <c r="D18" s="54">
        <f>ROUND(SUM(D19:D22),2)</f>
        <v>5842.16</v>
      </c>
      <c r="E18" s="54">
        <f>SUM(E19:E22)</f>
        <v>0</v>
      </c>
      <c r="F18" s="54">
        <f>ROUND(SUM(F19:F22),2)</f>
        <v>4555.2299999999996</v>
      </c>
      <c r="G18" s="54">
        <f>ROUND(SUM(G19:G22),2)</f>
        <v>4555.2299999999996</v>
      </c>
    </row>
    <row r="19" spans="1:7">
      <c r="A19" s="55" t="s">
        <v>64</v>
      </c>
      <c r="B19" s="57">
        <v>0</v>
      </c>
      <c r="C19" s="57">
        <v>933.96</v>
      </c>
      <c r="D19" s="57">
        <f>ROUND(SUM(B19:C19),2)</f>
        <v>933.96</v>
      </c>
      <c r="E19" s="57">
        <v>0</v>
      </c>
      <c r="F19" s="57">
        <v>1007.51</v>
      </c>
      <c r="G19" s="57">
        <f>ROUND(SUM(E19:F19),2)</f>
        <v>1007.51</v>
      </c>
    </row>
    <row r="20" spans="1:7">
      <c r="A20" s="55" t="s">
        <v>65</v>
      </c>
      <c r="B20" s="57">
        <v>0</v>
      </c>
      <c r="C20" s="57">
        <v>877.03</v>
      </c>
      <c r="D20" s="57">
        <f>ROUND(SUM(B20:C20),2)</f>
        <v>877.03</v>
      </c>
      <c r="E20" s="57">
        <v>0</v>
      </c>
      <c r="F20" s="57">
        <v>986.16</v>
      </c>
      <c r="G20" s="57">
        <f>ROUND(SUM(E20:F20),2)</f>
        <v>986.16</v>
      </c>
    </row>
    <row r="21" spans="1:7">
      <c r="A21" s="59" t="s">
        <v>66</v>
      </c>
      <c r="B21" s="57">
        <v>0</v>
      </c>
      <c r="C21" s="57">
        <v>1431.37</v>
      </c>
      <c r="D21" s="57">
        <f>ROUND(SUM(B21:C21),2)</f>
        <v>1431.37</v>
      </c>
      <c r="E21" s="57">
        <v>0</v>
      </c>
      <c r="F21" s="57">
        <v>783.61</v>
      </c>
      <c r="G21" s="57">
        <f>ROUND(SUM(E21:F21),2)</f>
        <v>783.61</v>
      </c>
    </row>
    <row r="22" spans="1:7">
      <c r="A22" s="60" t="s">
        <v>67</v>
      </c>
      <c r="B22" s="57">
        <v>0</v>
      </c>
      <c r="C22" s="57">
        <v>2599.8000000000002</v>
      </c>
      <c r="D22" s="57">
        <f>ROUND(SUM(B22:C22),2)</f>
        <v>2599.8000000000002</v>
      </c>
      <c r="E22" s="57">
        <v>0</v>
      </c>
      <c r="F22" s="57">
        <v>1777.95</v>
      </c>
      <c r="G22" s="57">
        <f>ROUND(SUM(E22:F22),2)</f>
        <v>1777.95</v>
      </c>
    </row>
    <row r="23" spans="1:7">
      <c r="A23" s="53" t="s">
        <v>21</v>
      </c>
      <c r="B23" s="54">
        <f>ROUND((B6+B18),2)</f>
        <v>19781.669999999998</v>
      </c>
      <c r="C23" s="54">
        <f>ROUND((C6+C18),2)</f>
        <v>12685.01</v>
      </c>
      <c r="D23" s="54">
        <f>ROUND(SUM(B23:C23),2)</f>
        <v>32466.68</v>
      </c>
      <c r="E23" s="54">
        <f>ROUND((E6+E18),2)</f>
        <v>18028.71</v>
      </c>
      <c r="F23" s="54">
        <f>ROUND((F6+F18),2)</f>
        <v>12152.09</v>
      </c>
      <c r="G23" s="54">
        <f>ROUND(SUM(E23:F23),2)</f>
        <v>30180.799999999999</v>
      </c>
    </row>
    <row r="24" spans="1:7">
      <c r="A24" s="53" t="s">
        <v>68</v>
      </c>
      <c r="B24" s="61">
        <f>ROUND((B23/B25),2)</f>
        <v>10.57</v>
      </c>
      <c r="C24" s="61">
        <f>C23/B25</f>
        <v>6.780309590241921</v>
      </c>
      <c r="D24" s="61">
        <f>ROUND((D23/B25),2)</f>
        <v>17.350000000000001</v>
      </c>
      <c r="E24" s="61">
        <f>ROUND((E23/E25),2)</f>
        <v>15.36</v>
      </c>
      <c r="F24" s="61">
        <f>F23/E25</f>
        <v>10.354365126702</v>
      </c>
      <c r="G24" s="61">
        <f>ROUND((G23/E25),2)</f>
        <v>25.72</v>
      </c>
    </row>
    <row r="25" spans="1:7">
      <c r="A25" s="55" t="s">
        <v>69</v>
      </c>
      <c r="B25" s="117">
        <v>1870.86</v>
      </c>
      <c r="C25" s="118"/>
      <c r="D25" s="119"/>
      <c r="E25" s="117">
        <v>1173.6199999999999</v>
      </c>
      <c r="F25" s="118"/>
      <c r="G25" s="119"/>
    </row>
    <row r="26" spans="1:7">
      <c r="A26" s="62" t="s">
        <v>24</v>
      </c>
      <c r="B26" s="108">
        <v>73.900000000000006</v>
      </c>
      <c r="C26" s="109"/>
      <c r="D26" s="110"/>
      <c r="E26" s="108">
        <v>73.900000000000006</v>
      </c>
      <c r="F26" s="109"/>
      <c r="G26" s="110"/>
    </row>
    <row r="27" spans="1:7">
      <c r="A27" s="122" t="s">
        <v>51</v>
      </c>
      <c r="B27" s="117">
        <f>B25*B26</f>
        <v>138256.554</v>
      </c>
      <c r="C27" s="118"/>
      <c r="D27" s="119"/>
      <c r="E27" s="117">
        <f>E25*E26</f>
        <v>86730.517999999996</v>
      </c>
      <c r="F27" s="118"/>
      <c r="G27" s="119"/>
    </row>
    <row r="28" spans="1:7" s="64" customFormat="1">
      <c r="A28" s="63" t="s">
        <v>26</v>
      </c>
      <c r="B28" s="120">
        <f>B27-B23</f>
        <v>118474.88400000001</v>
      </c>
      <c r="C28" s="120"/>
      <c r="D28" s="120">
        <f>B27-D23</f>
        <v>105789.87400000001</v>
      </c>
      <c r="E28" s="120">
        <f>E27-E23</f>
        <v>68701.80799999999</v>
      </c>
      <c r="F28" s="120"/>
      <c r="G28" s="120">
        <f>E27-G23</f>
        <v>56549.717999999993</v>
      </c>
    </row>
    <row r="29" spans="1:7" s="64" customFormat="1">
      <c r="A29" s="65" t="s">
        <v>70</v>
      </c>
      <c r="B29" s="121">
        <f>B26-B24</f>
        <v>63.330000000000005</v>
      </c>
      <c r="C29" s="121"/>
      <c r="D29" s="121">
        <f>B26-D24</f>
        <v>56.550000000000004</v>
      </c>
      <c r="E29" s="121">
        <f>E26-E24</f>
        <v>58.540000000000006</v>
      </c>
      <c r="F29" s="121"/>
      <c r="G29" s="121">
        <f>E26-G24</f>
        <v>48.180000000000007</v>
      </c>
    </row>
    <row r="30" spans="1:7">
      <c r="A30" s="6"/>
    </row>
    <row r="31" spans="1:7">
      <c r="B31" s="5"/>
      <c r="C31" s="5"/>
      <c r="D31" s="5"/>
      <c r="E31" s="5"/>
      <c r="F31" s="5"/>
      <c r="G31" s="5"/>
    </row>
    <row r="32" spans="1:7">
      <c r="B32" s="5"/>
      <c r="C32" s="5"/>
      <c r="D32" s="5"/>
      <c r="E32" s="5"/>
      <c r="F32" s="5"/>
      <c r="G32" s="5"/>
    </row>
    <row r="33" spans="2:7">
      <c r="B33" s="5"/>
      <c r="C33" s="5"/>
      <c r="D33" s="5"/>
      <c r="E33" s="5"/>
      <c r="F33" s="5"/>
      <c r="G33" s="5"/>
    </row>
  </sheetData>
  <mergeCells count="10">
    <mergeCell ref="F2:G2"/>
    <mergeCell ref="B4:D4"/>
    <mergeCell ref="E4:G4"/>
    <mergeCell ref="B27:D27"/>
    <mergeCell ref="E27:G27"/>
    <mergeCell ref="B3:G3"/>
    <mergeCell ref="B25:D25"/>
    <mergeCell ref="E25:G25"/>
    <mergeCell ref="B26:D26"/>
    <mergeCell ref="E26:G26"/>
  </mergeCells>
  <pageMargins left="0.18" right="0.17" top="0.75" bottom="0.75" header="0.3" footer="0.3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3"/>
  <sheetViews>
    <sheetView zoomScaleNormal="100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B25" sqref="B25:D25"/>
    </sheetView>
  </sheetViews>
  <sheetFormatPr defaultRowHeight="21.75"/>
  <cols>
    <col min="1" max="1" width="38.625" style="7" customWidth="1"/>
    <col min="2" max="7" width="11.375" style="7" customWidth="1"/>
    <col min="8" max="16384" width="9" style="7"/>
  </cols>
  <sheetData>
    <row r="1" spans="1:7" ht="24">
      <c r="A1" s="49" t="s">
        <v>91</v>
      </c>
      <c r="B1" s="50"/>
      <c r="C1" s="50"/>
      <c r="D1" s="50"/>
      <c r="E1" s="50"/>
      <c r="F1" s="50"/>
      <c r="G1" s="50"/>
    </row>
    <row r="2" spans="1:7">
      <c r="A2" s="50"/>
      <c r="B2" s="50"/>
      <c r="C2" s="50"/>
      <c r="D2" s="50"/>
      <c r="E2" s="50"/>
      <c r="F2" s="107" t="s">
        <v>54</v>
      </c>
      <c r="G2" s="107"/>
    </row>
    <row r="3" spans="1:7" ht="24">
      <c r="A3" s="31"/>
      <c r="B3" s="88" t="s">
        <v>28</v>
      </c>
      <c r="C3" s="89"/>
      <c r="D3" s="89"/>
      <c r="E3" s="90"/>
      <c r="F3" s="90"/>
      <c r="G3" s="91"/>
    </row>
    <row r="4" spans="1:7" ht="24">
      <c r="A4" s="32" t="s">
        <v>1</v>
      </c>
      <c r="B4" s="88" t="s">
        <v>29</v>
      </c>
      <c r="C4" s="89"/>
      <c r="D4" s="89"/>
      <c r="E4" s="88" t="s">
        <v>30</v>
      </c>
      <c r="F4" s="89"/>
      <c r="G4" s="92"/>
    </row>
    <row r="5" spans="1:7" ht="24">
      <c r="A5" s="30"/>
      <c r="B5" s="11" t="s">
        <v>2</v>
      </c>
      <c r="C5" s="11" t="s">
        <v>3</v>
      </c>
      <c r="D5" s="12" t="s">
        <v>4</v>
      </c>
      <c r="E5" s="11" t="s">
        <v>2</v>
      </c>
      <c r="F5" s="11" t="s">
        <v>3</v>
      </c>
      <c r="G5" s="12" t="s">
        <v>4</v>
      </c>
    </row>
    <row r="6" spans="1:7">
      <c r="A6" s="51" t="s">
        <v>55</v>
      </c>
      <c r="B6" s="52">
        <f t="shared" ref="B6:G6" si="0">ROUND((B7+B10+B17),2)</f>
        <v>7859.83</v>
      </c>
      <c r="C6" s="52">
        <f t="shared" si="0"/>
        <v>2642.67</v>
      </c>
      <c r="D6" s="52">
        <f t="shared" si="0"/>
        <v>10502.5</v>
      </c>
      <c r="E6" s="52">
        <f t="shared" si="0"/>
        <v>8413.2099999999991</v>
      </c>
      <c r="F6" s="52">
        <f t="shared" si="0"/>
        <v>3298.51</v>
      </c>
      <c r="G6" s="52">
        <f t="shared" si="0"/>
        <v>11711.72</v>
      </c>
    </row>
    <row r="7" spans="1:7">
      <c r="A7" s="53" t="s">
        <v>6</v>
      </c>
      <c r="B7" s="54">
        <f t="shared" ref="B7:G7" si="1">ROUND(SUM(B8:B9),2)</f>
        <v>3592.32</v>
      </c>
      <c r="C7" s="54">
        <f t="shared" si="1"/>
        <v>1945.3</v>
      </c>
      <c r="D7" s="54">
        <f t="shared" si="1"/>
        <v>5537.62</v>
      </c>
      <c r="E7" s="54">
        <f t="shared" si="1"/>
        <v>3077.82</v>
      </c>
      <c r="F7" s="54">
        <f t="shared" si="1"/>
        <v>2394.02</v>
      </c>
      <c r="G7" s="54">
        <f t="shared" si="1"/>
        <v>5471.84</v>
      </c>
    </row>
    <row r="8" spans="1:7">
      <c r="A8" s="55" t="s">
        <v>56</v>
      </c>
      <c r="B8" s="56">
        <v>448.31</v>
      </c>
      <c r="C8" s="56">
        <v>1332.57</v>
      </c>
      <c r="D8" s="57">
        <f>ROUND(SUM(B8:C8),2)</f>
        <v>1780.88</v>
      </c>
      <c r="E8" s="56">
        <v>844.77</v>
      </c>
      <c r="F8" s="56">
        <v>1782.57</v>
      </c>
      <c r="G8" s="57">
        <f>ROUND(SUM(E8:F8),2)</f>
        <v>2627.34</v>
      </c>
    </row>
    <row r="9" spans="1:7">
      <c r="A9" s="55" t="s">
        <v>57</v>
      </c>
      <c r="B9" s="56">
        <v>3144.01</v>
      </c>
      <c r="C9" s="56">
        <v>612.73</v>
      </c>
      <c r="D9" s="57">
        <f>ROUND(SUM(B9:C9),2)</f>
        <v>3756.74</v>
      </c>
      <c r="E9" s="56">
        <v>2233.0500000000002</v>
      </c>
      <c r="F9" s="56">
        <v>611.45000000000005</v>
      </c>
      <c r="G9" s="57">
        <f>ROUND(SUM(E9:F9),2)</f>
        <v>2844.5</v>
      </c>
    </row>
    <row r="10" spans="1:7">
      <c r="A10" s="53" t="s">
        <v>9</v>
      </c>
      <c r="B10" s="54">
        <f t="shared" ref="B10:G10" si="2">ROUND(SUM(B11:B16),2)</f>
        <v>4267.51</v>
      </c>
      <c r="C10" s="54">
        <f t="shared" si="2"/>
        <v>10.29</v>
      </c>
      <c r="D10" s="54">
        <f t="shared" si="2"/>
        <v>4277.8</v>
      </c>
      <c r="E10" s="54">
        <f t="shared" si="2"/>
        <v>5335.39</v>
      </c>
      <c r="F10" s="54">
        <f t="shared" si="2"/>
        <v>138.30000000000001</v>
      </c>
      <c r="G10" s="54">
        <f t="shared" si="2"/>
        <v>5473.69</v>
      </c>
    </row>
    <row r="11" spans="1:7">
      <c r="A11" s="75" t="s">
        <v>10</v>
      </c>
      <c r="B11" s="56">
        <v>2331.69</v>
      </c>
      <c r="C11" s="56">
        <v>0</v>
      </c>
      <c r="D11" s="57">
        <f t="shared" ref="D11:D17" si="3">ROUND(SUM(B11:C11),2)</f>
        <v>2331.69</v>
      </c>
      <c r="E11" s="56">
        <v>2838.12</v>
      </c>
      <c r="F11" s="56">
        <v>44.7</v>
      </c>
      <c r="G11" s="57">
        <f t="shared" ref="G11:G17" si="4">ROUND(SUM(E11:F11),2)</f>
        <v>2882.82</v>
      </c>
    </row>
    <row r="12" spans="1:7">
      <c r="A12" s="75" t="s">
        <v>79</v>
      </c>
      <c r="B12" s="56">
        <v>748.3</v>
      </c>
      <c r="C12" s="56">
        <v>0</v>
      </c>
      <c r="D12" s="57">
        <f t="shared" si="3"/>
        <v>748.3</v>
      </c>
      <c r="E12" s="56">
        <v>1045.74</v>
      </c>
      <c r="F12" s="56">
        <v>30.04</v>
      </c>
      <c r="G12" s="57">
        <f t="shared" si="4"/>
        <v>1075.78</v>
      </c>
    </row>
    <row r="13" spans="1:7">
      <c r="A13" s="75" t="s">
        <v>80</v>
      </c>
      <c r="B13" s="56">
        <v>230.69</v>
      </c>
      <c r="C13" s="56">
        <v>0</v>
      </c>
      <c r="D13" s="57">
        <f t="shared" si="3"/>
        <v>230.69</v>
      </c>
      <c r="E13" s="56">
        <v>329.73</v>
      </c>
      <c r="F13" s="56">
        <v>0</v>
      </c>
      <c r="G13" s="57">
        <f t="shared" si="4"/>
        <v>329.73</v>
      </c>
    </row>
    <row r="14" spans="1:7">
      <c r="A14" s="75" t="s">
        <v>59</v>
      </c>
      <c r="B14" s="56">
        <v>749.58</v>
      </c>
      <c r="C14" s="56">
        <v>0</v>
      </c>
      <c r="D14" s="57">
        <f t="shared" si="3"/>
        <v>749.58</v>
      </c>
      <c r="E14" s="56">
        <v>945.35</v>
      </c>
      <c r="F14" s="56">
        <v>0</v>
      </c>
      <c r="G14" s="57">
        <f t="shared" si="4"/>
        <v>945.35</v>
      </c>
    </row>
    <row r="15" spans="1:7">
      <c r="A15" s="35" t="s">
        <v>13</v>
      </c>
      <c r="B15" s="56">
        <v>105.02</v>
      </c>
      <c r="C15" s="56">
        <v>0</v>
      </c>
      <c r="D15" s="57">
        <f t="shared" si="3"/>
        <v>105.02</v>
      </c>
      <c r="E15" s="56">
        <v>68.92</v>
      </c>
      <c r="F15" s="56">
        <v>21.9</v>
      </c>
      <c r="G15" s="57">
        <f t="shared" si="4"/>
        <v>90.82</v>
      </c>
    </row>
    <row r="16" spans="1:7">
      <c r="A16" s="75" t="s">
        <v>60</v>
      </c>
      <c r="B16" s="56">
        <v>102.23</v>
      </c>
      <c r="C16" s="56">
        <v>10.29</v>
      </c>
      <c r="D16" s="57">
        <f t="shared" si="3"/>
        <v>112.52</v>
      </c>
      <c r="E16" s="56">
        <v>107.53</v>
      </c>
      <c r="F16" s="56">
        <v>41.66</v>
      </c>
      <c r="G16" s="57">
        <f t="shared" si="4"/>
        <v>149.19</v>
      </c>
    </row>
    <row r="17" spans="1:7">
      <c r="A17" s="58" t="s">
        <v>62</v>
      </c>
      <c r="B17" s="54">
        <v>0</v>
      </c>
      <c r="C17" s="54">
        <f>ROUND(((B7+B10+C7+C10)*0.07),2)</f>
        <v>687.08</v>
      </c>
      <c r="D17" s="54">
        <f t="shared" si="3"/>
        <v>687.08</v>
      </c>
      <c r="E17" s="54">
        <v>0</v>
      </c>
      <c r="F17" s="54">
        <f>ROUND(((E7+E10+F7+F10)*0.07),2)</f>
        <v>766.19</v>
      </c>
      <c r="G17" s="54">
        <f t="shared" si="4"/>
        <v>766.19</v>
      </c>
    </row>
    <row r="18" spans="1:7">
      <c r="A18" s="53" t="s">
        <v>63</v>
      </c>
      <c r="B18" s="54">
        <f>SUM(B19:B22)</f>
        <v>0</v>
      </c>
      <c r="C18" s="54">
        <f>ROUND(SUM(C19:C22),2)</f>
        <v>4219.6499999999996</v>
      </c>
      <c r="D18" s="54">
        <f>ROUND(SUM(D19:D22),2)</f>
        <v>4219.6499999999996</v>
      </c>
      <c r="E18" s="54">
        <f>SUM(E19:E22)</f>
        <v>0</v>
      </c>
      <c r="F18" s="54">
        <f>ROUND(SUM(F19:F22),2)</f>
        <v>3675.3</v>
      </c>
      <c r="G18" s="54">
        <f>ROUND(SUM(G19:G22),2)</f>
        <v>3675.3</v>
      </c>
    </row>
    <row r="19" spans="1:7">
      <c r="A19" s="55" t="s">
        <v>64</v>
      </c>
      <c r="B19" s="57">
        <v>0</v>
      </c>
      <c r="C19" s="57">
        <v>1633.55</v>
      </c>
      <c r="D19" s="57">
        <f>ROUND(SUM(B19:C19),2)</f>
        <v>1633.55</v>
      </c>
      <c r="E19" s="57">
        <v>0</v>
      </c>
      <c r="F19" s="57">
        <v>1082.6400000000001</v>
      </c>
      <c r="G19" s="57">
        <f>ROUND(SUM(E19:F19),2)</f>
        <v>1082.6400000000001</v>
      </c>
    </row>
    <row r="20" spans="1:7">
      <c r="A20" s="55" t="s">
        <v>65</v>
      </c>
      <c r="B20" s="57">
        <v>0</v>
      </c>
      <c r="C20" s="57">
        <v>590.48</v>
      </c>
      <c r="D20" s="57">
        <f>ROUND(SUM(B20:C20),2)</f>
        <v>590.48</v>
      </c>
      <c r="E20" s="57">
        <v>0</v>
      </c>
      <c r="F20" s="57">
        <v>549.41999999999996</v>
      </c>
      <c r="G20" s="57">
        <f>ROUND(SUM(E20:F20),2)</f>
        <v>549.41999999999996</v>
      </c>
    </row>
    <row r="21" spans="1:7">
      <c r="A21" s="59" t="s">
        <v>66</v>
      </c>
      <c r="B21" s="57">
        <v>0</v>
      </c>
      <c r="C21" s="57">
        <v>591.57000000000005</v>
      </c>
      <c r="D21" s="57">
        <f>ROUND(SUM(B21:C21),2)</f>
        <v>591.57000000000005</v>
      </c>
      <c r="E21" s="57">
        <v>0</v>
      </c>
      <c r="F21" s="57">
        <v>430.35</v>
      </c>
      <c r="G21" s="57">
        <f>ROUND(SUM(E21:F21),2)</f>
        <v>430.35</v>
      </c>
    </row>
    <row r="22" spans="1:7">
      <c r="A22" s="60" t="s">
        <v>67</v>
      </c>
      <c r="B22" s="57">
        <v>0</v>
      </c>
      <c r="C22" s="57">
        <v>1404.05</v>
      </c>
      <c r="D22" s="57">
        <f>ROUND(SUM(B22:C22),2)</f>
        <v>1404.05</v>
      </c>
      <c r="E22" s="57">
        <v>0</v>
      </c>
      <c r="F22" s="57">
        <v>1612.89</v>
      </c>
      <c r="G22" s="57">
        <f>ROUND(SUM(E22:F22),2)</f>
        <v>1612.89</v>
      </c>
    </row>
    <row r="23" spans="1:7">
      <c r="A23" s="53" t="s">
        <v>21</v>
      </c>
      <c r="B23" s="54">
        <f>ROUND((B6+B18),2)</f>
        <v>7859.83</v>
      </c>
      <c r="C23" s="54">
        <f>ROUND((C6+C18),2)</f>
        <v>6862.32</v>
      </c>
      <c r="D23" s="54">
        <f>ROUND(SUM(B23:C23),2)</f>
        <v>14722.15</v>
      </c>
      <c r="E23" s="54">
        <f>ROUND((E6+E18),2)</f>
        <v>8413.2099999999991</v>
      </c>
      <c r="F23" s="54">
        <f>ROUND((F6+F18),2)</f>
        <v>6973.81</v>
      </c>
      <c r="G23" s="54">
        <f>ROUND(SUM(E23:F23),2)</f>
        <v>15387.02</v>
      </c>
    </row>
    <row r="24" spans="1:7">
      <c r="A24" s="53" t="s">
        <v>68</v>
      </c>
      <c r="B24" s="61">
        <f>ROUND((B23/B25),2)</f>
        <v>10.26</v>
      </c>
      <c r="C24" s="61">
        <f>C23/B25</f>
        <v>8.9568883377928596</v>
      </c>
      <c r="D24" s="61">
        <f>ROUND((D23/B25),2)</f>
        <v>19.22</v>
      </c>
      <c r="E24" s="61">
        <f>ROUND((E23/E25),2)</f>
        <v>15.12</v>
      </c>
      <c r="F24" s="61">
        <f>F23/E25</f>
        <v>12.532229949503119</v>
      </c>
      <c r="G24" s="61">
        <f>ROUND((G23/E25),2)</f>
        <v>27.65</v>
      </c>
    </row>
    <row r="25" spans="1:7">
      <c r="A25" s="55" t="s">
        <v>69</v>
      </c>
      <c r="B25" s="117">
        <v>766.15</v>
      </c>
      <c r="C25" s="118"/>
      <c r="D25" s="119"/>
      <c r="E25" s="117">
        <v>556.47</v>
      </c>
      <c r="F25" s="118"/>
      <c r="G25" s="119"/>
    </row>
    <row r="26" spans="1:7">
      <c r="A26" s="62" t="s">
        <v>24</v>
      </c>
      <c r="B26" s="108">
        <v>47.84</v>
      </c>
      <c r="C26" s="109"/>
      <c r="D26" s="110"/>
      <c r="E26" s="108">
        <v>47.84</v>
      </c>
      <c r="F26" s="109"/>
      <c r="G26" s="110"/>
    </row>
    <row r="27" spans="1:7">
      <c r="A27" s="122" t="s">
        <v>51</v>
      </c>
      <c r="B27" s="117">
        <f>B25*B26</f>
        <v>36652.616000000002</v>
      </c>
      <c r="C27" s="118"/>
      <c r="D27" s="119"/>
      <c r="E27" s="117">
        <f>E25*E26</f>
        <v>26621.524800000003</v>
      </c>
      <c r="F27" s="118"/>
      <c r="G27" s="119"/>
    </row>
    <row r="28" spans="1:7" s="64" customFormat="1">
      <c r="A28" s="63" t="s">
        <v>26</v>
      </c>
      <c r="B28" s="54">
        <f>B27-B23</f>
        <v>28792.786</v>
      </c>
      <c r="C28" s="54"/>
      <c r="D28" s="54">
        <f>B27-D23</f>
        <v>21930.466</v>
      </c>
      <c r="E28" s="54">
        <f>E27-E23</f>
        <v>18208.314800000004</v>
      </c>
      <c r="F28" s="54"/>
      <c r="G28" s="54">
        <f>E27-G23</f>
        <v>11234.504800000002</v>
      </c>
    </row>
    <row r="29" spans="1:7" s="64" customFormat="1">
      <c r="A29" s="65" t="s">
        <v>70</v>
      </c>
      <c r="B29" s="123">
        <f>B26-B24</f>
        <v>37.580000000000005</v>
      </c>
      <c r="C29" s="66"/>
      <c r="D29" s="66">
        <f>B26-D24</f>
        <v>28.620000000000005</v>
      </c>
      <c r="E29" s="66">
        <f>E26-E24</f>
        <v>32.720000000000006</v>
      </c>
      <c r="F29" s="66"/>
      <c r="G29" s="66">
        <f>E26-G24</f>
        <v>20.190000000000005</v>
      </c>
    </row>
    <row r="30" spans="1:7">
      <c r="A30" s="6"/>
    </row>
    <row r="31" spans="1:7">
      <c r="B31" s="5"/>
      <c r="C31" s="5"/>
      <c r="D31" s="5"/>
      <c r="E31" s="5"/>
      <c r="F31" s="5"/>
      <c r="G31" s="5"/>
    </row>
    <row r="32" spans="1:7">
      <c r="B32" s="5"/>
      <c r="C32" s="5"/>
      <c r="D32" s="5"/>
      <c r="E32" s="5"/>
      <c r="F32" s="5"/>
      <c r="G32" s="5"/>
    </row>
    <row r="33" spans="2:7">
      <c r="B33" s="5"/>
      <c r="C33" s="5"/>
      <c r="D33" s="5"/>
      <c r="E33" s="5"/>
      <c r="F33" s="5"/>
      <c r="G33" s="5"/>
    </row>
  </sheetData>
  <mergeCells count="10">
    <mergeCell ref="B26:D26"/>
    <mergeCell ref="E26:G26"/>
    <mergeCell ref="B27:D27"/>
    <mergeCell ref="E27:G27"/>
    <mergeCell ref="F2:G2"/>
    <mergeCell ref="B3:G3"/>
    <mergeCell ref="B4:D4"/>
    <mergeCell ref="E4:G4"/>
    <mergeCell ref="B25:D25"/>
    <mergeCell ref="E25:G25"/>
  </mergeCells>
  <printOptions horizontalCentered="1"/>
  <pageMargins left="0.18" right="0.17" top="0.75" bottom="0.75" header="0.3" footer="0.3"/>
  <pageSetup paperSize="9"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E28" sqref="E28"/>
    </sheetView>
  </sheetViews>
  <sheetFormatPr defaultRowHeight="21.75"/>
  <cols>
    <col min="1" max="1" width="38.625" style="5" customWidth="1"/>
    <col min="2" max="7" width="10.875" style="5" customWidth="1"/>
    <col min="8" max="16384" width="9" style="5"/>
  </cols>
  <sheetData>
    <row r="1" spans="1:7" ht="24">
      <c r="A1" s="67" t="s">
        <v>92</v>
      </c>
      <c r="B1" s="68"/>
      <c r="C1" s="68"/>
      <c r="D1" s="68"/>
      <c r="E1" s="68"/>
      <c r="F1" s="68"/>
      <c r="G1" s="68"/>
    </row>
    <row r="2" spans="1:7">
      <c r="A2" s="69"/>
      <c r="B2" s="69"/>
      <c r="C2" s="69"/>
      <c r="D2" s="70"/>
      <c r="E2" s="69"/>
      <c r="F2" s="69"/>
      <c r="G2" s="70" t="s">
        <v>32</v>
      </c>
    </row>
    <row r="3" spans="1:7" ht="24">
      <c r="A3" s="31"/>
      <c r="B3" s="88" t="s">
        <v>28</v>
      </c>
      <c r="C3" s="89"/>
      <c r="D3" s="89"/>
      <c r="E3" s="90"/>
      <c r="F3" s="90"/>
      <c r="G3" s="91"/>
    </row>
    <row r="4" spans="1:7" s="71" customFormat="1" ht="24">
      <c r="A4" s="32" t="s">
        <v>1</v>
      </c>
      <c r="B4" s="88" t="s">
        <v>29</v>
      </c>
      <c r="C4" s="89"/>
      <c r="D4" s="89"/>
      <c r="E4" s="88" t="s">
        <v>30</v>
      </c>
      <c r="F4" s="89"/>
      <c r="G4" s="92"/>
    </row>
    <row r="5" spans="1:7" s="71" customFormat="1" ht="24">
      <c r="A5" s="30"/>
      <c r="B5" s="11" t="s">
        <v>2</v>
      </c>
      <c r="C5" s="11" t="s">
        <v>3</v>
      </c>
      <c r="D5" s="12" t="s">
        <v>4</v>
      </c>
      <c r="E5" s="11" t="s">
        <v>2</v>
      </c>
      <c r="F5" s="11" t="s">
        <v>3</v>
      </c>
      <c r="G5" s="12" t="s">
        <v>4</v>
      </c>
    </row>
    <row r="6" spans="1:7">
      <c r="A6" s="72" t="s">
        <v>71</v>
      </c>
      <c r="B6" s="73">
        <f t="shared" ref="B6:G6" si="0">ROUND((B7+B10+B17),2)</f>
        <v>6389.7</v>
      </c>
      <c r="C6" s="73">
        <f t="shared" si="0"/>
        <v>2952.76</v>
      </c>
      <c r="D6" s="73">
        <f t="shared" si="0"/>
        <v>9342.4599999999991</v>
      </c>
      <c r="E6" s="73">
        <f t="shared" si="0"/>
        <v>6445.42</v>
      </c>
      <c r="F6" s="73">
        <f t="shared" si="0"/>
        <v>3528.54</v>
      </c>
      <c r="G6" s="73">
        <f t="shared" si="0"/>
        <v>9973.9599999999991</v>
      </c>
    </row>
    <row r="7" spans="1:7">
      <c r="A7" s="74" t="s">
        <v>72</v>
      </c>
      <c r="B7" s="61">
        <f t="shared" ref="B7:D7" si="1">ROUND(SUM(B8:B9),2)</f>
        <v>3028.63</v>
      </c>
      <c r="C7" s="61">
        <f t="shared" si="1"/>
        <v>2321.23</v>
      </c>
      <c r="D7" s="61">
        <f t="shared" si="1"/>
        <v>5349.86</v>
      </c>
      <c r="E7" s="61">
        <f>ROUND(SUM(E8:E9),2)</f>
        <v>2206.09</v>
      </c>
      <c r="F7" s="61">
        <f>ROUND(SUM(F8:F9),2)</f>
        <v>2721.08</v>
      </c>
      <c r="G7" s="61">
        <f>ROUND(SUM(G8:G9),2)</f>
        <v>4927.17</v>
      </c>
    </row>
    <row r="8" spans="1:7">
      <c r="A8" s="75" t="s">
        <v>56</v>
      </c>
      <c r="B8" s="56">
        <v>515.87</v>
      </c>
      <c r="C8" s="56">
        <v>2282.44</v>
      </c>
      <c r="D8" s="56">
        <f>ROUND(SUM(B8:C8),2)</f>
        <v>2798.31</v>
      </c>
      <c r="E8" s="56">
        <v>658.09</v>
      </c>
      <c r="F8" s="56">
        <v>2597.37</v>
      </c>
      <c r="G8" s="56">
        <f>ROUND(SUM(E8:F8),2)</f>
        <v>3255.46</v>
      </c>
    </row>
    <row r="9" spans="1:7">
      <c r="A9" s="75" t="s">
        <v>57</v>
      </c>
      <c r="B9" s="56">
        <v>2512.7600000000002</v>
      </c>
      <c r="C9" s="56">
        <v>38.79</v>
      </c>
      <c r="D9" s="56">
        <f>ROUND(SUM(B9:C9),2)</f>
        <v>2551.5500000000002</v>
      </c>
      <c r="E9" s="56">
        <v>1548</v>
      </c>
      <c r="F9" s="56">
        <v>123.71</v>
      </c>
      <c r="G9" s="56">
        <f>ROUND(SUM(E9:F9),2)</f>
        <v>1671.71</v>
      </c>
    </row>
    <row r="10" spans="1:7">
      <c r="A10" s="74" t="s">
        <v>73</v>
      </c>
      <c r="B10" s="61">
        <f t="shared" ref="B10:G10" si="2">ROUND(SUM(B11:B16),2)</f>
        <v>3361.07</v>
      </c>
      <c r="C10" s="61">
        <f t="shared" si="2"/>
        <v>20.34</v>
      </c>
      <c r="D10" s="61">
        <f t="shared" si="2"/>
        <v>3381.41</v>
      </c>
      <c r="E10" s="61">
        <f t="shared" si="2"/>
        <v>4239.33</v>
      </c>
      <c r="F10" s="61">
        <f t="shared" si="2"/>
        <v>154.96</v>
      </c>
      <c r="G10" s="61">
        <f t="shared" si="2"/>
        <v>4394.29</v>
      </c>
    </row>
    <row r="11" spans="1:7">
      <c r="A11" s="75" t="s">
        <v>10</v>
      </c>
      <c r="B11" s="56">
        <v>1558.33</v>
      </c>
      <c r="C11" s="56">
        <v>18.62</v>
      </c>
      <c r="D11" s="56">
        <f t="shared" ref="D11:D16" si="3">ROUND(SUM(B11:C11),2)</f>
        <v>1576.95</v>
      </c>
      <c r="E11" s="56">
        <v>2368.0300000000002</v>
      </c>
      <c r="F11" s="56">
        <v>82.47</v>
      </c>
      <c r="G11" s="56">
        <f t="shared" ref="G11:G16" si="4">ROUND(SUM(E11:F11),2)</f>
        <v>2450.5</v>
      </c>
    </row>
    <row r="12" spans="1:7">
      <c r="A12" s="75" t="s">
        <v>79</v>
      </c>
      <c r="B12" s="56">
        <v>461.85</v>
      </c>
      <c r="C12" s="56">
        <v>0</v>
      </c>
      <c r="D12" s="56">
        <f t="shared" si="3"/>
        <v>461.85</v>
      </c>
      <c r="E12" s="56">
        <v>667.03</v>
      </c>
      <c r="F12" s="56">
        <v>0</v>
      </c>
      <c r="G12" s="56">
        <f t="shared" si="4"/>
        <v>667.03</v>
      </c>
    </row>
    <row r="13" spans="1:7">
      <c r="A13" s="75" t="s">
        <v>80</v>
      </c>
      <c r="B13" s="56">
        <v>125.75</v>
      </c>
      <c r="C13" s="56">
        <v>0</v>
      </c>
      <c r="D13" s="56">
        <f t="shared" si="3"/>
        <v>125.75</v>
      </c>
      <c r="E13" s="56">
        <v>252.62</v>
      </c>
      <c r="F13" s="56">
        <v>0</v>
      </c>
      <c r="G13" s="56">
        <f t="shared" si="4"/>
        <v>252.62</v>
      </c>
    </row>
    <row r="14" spans="1:7">
      <c r="A14" s="75" t="s">
        <v>59</v>
      </c>
      <c r="B14" s="56">
        <v>709.3</v>
      </c>
      <c r="C14" s="56">
        <v>0</v>
      </c>
      <c r="D14" s="56">
        <f t="shared" si="3"/>
        <v>709.3</v>
      </c>
      <c r="E14" s="56">
        <v>628.73</v>
      </c>
      <c r="F14" s="56">
        <v>0</v>
      </c>
      <c r="G14" s="56">
        <f t="shared" si="4"/>
        <v>628.73</v>
      </c>
    </row>
    <row r="15" spans="1:7">
      <c r="A15" s="35" t="s">
        <v>13</v>
      </c>
      <c r="B15" s="56">
        <v>470.39</v>
      </c>
      <c r="C15" s="56">
        <v>0</v>
      </c>
      <c r="D15" s="56">
        <f t="shared" si="3"/>
        <v>470.39</v>
      </c>
      <c r="E15" s="56">
        <v>298.23</v>
      </c>
      <c r="F15" s="56">
        <v>72.489999999999995</v>
      </c>
      <c r="G15" s="56">
        <f t="shared" si="4"/>
        <v>370.72</v>
      </c>
    </row>
    <row r="16" spans="1:7">
      <c r="A16" s="75" t="s">
        <v>60</v>
      </c>
      <c r="B16" s="56">
        <v>35.450000000000003</v>
      </c>
      <c r="C16" s="56">
        <v>1.72</v>
      </c>
      <c r="D16" s="56">
        <f t="shared" si="3"/>
        <v>37.17</v>
      </c>
      <c r="E16" s="56">
        <v>24.69</v>
      </c>
      <c r="F16" s="56">
        <v>0</v>
      </c>
      <c r="G16" s="56">
        <f t="shared" si="4"/>
        <v>24.69</v>
      </c>
    </row>
    <row r="17" spans="1:8">
      <c r="A17" s="76" t="s">
        <v>74</v>
      </c>
      <c r="B17" s="77">
        <v>0</v>
      </c>
      <c r="C17" s="77">
        <f>ROUND(((B7+B10+C7+C10)*0.07),2)</f>
        <v>611.19000000000005</v>
      </c>
      <c r="D17" s="61">
        <f>ROUND(((D7+D10)*0.07),2)</f>
        <v>611.19000000000005</v>
      </c>
      <c r="E17" s="77">
        <v>0</v>
      </c>
      <c r="F17" s="77">
        <f>ROUND(((E7+E10+F7+F10)*0.07),2)</f>
        <v>652.5</v>
      </c>
      <c r="G17" s="61">
        <f>ROUND(((G7+G10)*0.07),2)</f>
        <v>652.5</v>
      </c>
    </row>
    <row r="18" spans="1:8">
      <c r="A18" s="74" t="s">
        <v>75</v>
      </c>
      <c r="B18" s="61">
        <f>SUM(B19:B22)</f>
        <v>0</v>
      </c>
      <c r="C18" s="61">
        <f>SUM(C19:C22)</f>
        <v>3927.97</v>
      </c>
      <c r="D18" s="61">
        <f t="shared" ref="D18:D23" si="5">SUM(B18:C18)</f>
        <v>3927.97</v>
      </c>
      <c r="E18" s="61">
        <f>SUM(E19:E22)</f>
        <v>0</v>
      </c>
      <c r="F18" s="61">
        <f>SUM(F19:F22)</f>
        <v>3499.69</v>
      </c>
      <c r="G18" s="61">
        <f t="shared" ref="G18:G23" si="6">SUM(E18:F18)</f>
        <v>3499.69</v>
      </c>
    </row>
    <row r="19" spans="1:8">
      <c r="A19" s="75" t="s">
        <v>76</v>
      </c>
      <c r="B19" s="56">
        <v>0</v>
      </c>
      <c r="C19" s="56">
        <v>1568.43</v>
      </c>
      <c r="D19" s="56">
        <f t="shared" si="5"/>
        <v>1568.43</v>
      </c>
      <c r="E19" s="56">
        <v>0</v>
      </c>
      <c r="F19" s="56">
        <v>1589.07</v>
      </c>
      <c r="G19" s="56">
        <f t="shared" si="6"/>
        <v>1589.07</v>
      </c>
    </row>
    <row r="20" spans="1:8">
      <c r="A20" s="75" t="s">
        <v>65</v>
      </c>
      <c r="B20" s="56">
        <v>0</v>
      </c>
      <c r="C20" s="56">
        <v>807.03</v>
      </c>
      <c r="D20" s="56">
        <f t="shared" si="5"/>
        <v>807.03</v>
      </c>
      <c r="E20" s="56">
        <v>0</v>
      </c>
      <c r="F20" s="56">
        <v>474.39</v>
      </c>
      <c r="G20" s="56">
        <f t="shared" si="6"/>
        <v>474.39</v>
      </c>
    </row>
    <row r="21" spans="1:8">
      <c r="A21" s="78" t="s">
        <v>77</v>
      </c>
      <c r="B21" s="56">
        <v>0</v>
      </c>
      <c r="C21" s="56">
        <v>347.2</v>
      </c>
      <c r="D21" s="56">
        <f t="shared" si="5"/>
        <v>347.2</v>
      </c>
      <c r="E21" s="56">
        <v>0</v>
      </c>
      <c r="F21" s="56">
        <v>268.60000000000002</v>
      </c>
      <c r="G21" s="56">
        <f t="shared" si="6"/>
        <v>268.60000000000002</v>
      </c>
    </row>
    <row r="22" spans="1:8">
      <c r="A22" s="75" t="s">
        <v>78</v>
      </c>
      <c r="B22" s="56">
        <v>0</v>
      </c>
      <c r="C22" s="56">
        <v>1205.31</v>
      </c>
      <c r="D22" s="56">
        <f t="shared" si="5"/>
        <v>1205.31</v>
      </c>
      <c r="E22" s="56">
        <v>0</v>
      </c>
      <c r="F22" s="56">
        <v>1167.6300000000001</v>
      </c>
      <c r="G22" s="56">
        <f t="shared" si="6"/>
        <v>1167.6300000000001</v>
      </c>
    </row>
    <row r="23" spans="1:8">
      <c r="A23" s="74" t="s">
        <v>21</v>
      </c>
      <c r="B23" s="61">
        <f>B6+B18</f>
        <v>6389.7</v>
      </c>
      <c r="C23" s="61">
        <f>C6+C18</f>
        <v>6880.73</v>
      </c>
      <c r="D23" s="61">
        <f t="shared" si="5"/>
        <v>13270.43</v>
      </c>
      <c r="E23" s="61">
        <f>E6+E18</f>
        <v>6445.42</v>
      </c>
      <c r="F23" s="61">
        <f>F6+F18</f>
        <v>7028.23</v>
      </c>
      <c r="G23" s="61">
        <f t="shared" si="6"/>
        <v>13473.65</v>
      </c>
    </row>
    <row r="24" spans="1:8" s="79" customFormat="1">
      <c r="A24" s="74" t="s">
        <v>68</v>
      </c>
      <c r="B24" s="61">
        <f>B23/B25</f>
        <v>6.7369919342084446</v>
      </c>
      <c r="C24" s="61">
        <f>C23/B25</f>
        <v>7.2547103168327265</v>
      </c>
      <c r="D24" s="61">
        <f>D23/B25</f>
        <v>13.991702251041172</v>
      </c>
      <c r="E24" s="61">
        <f>E23/E25</f>
        <v>9.6482545955332029</v>
      </c>
      <c r="F24" s="61">
        <f>F23/E25</f>
        <v>10.520672414825459</v>
      </c>
      <c r="G24" s="61">
        <f>G23/E25</f>
        <v>20.168927010358662</v>
      </c>
    </row>
    <row r="25" spans="1:8">
      <c r="A25" s="75" t="s">
        <v>69</v>
      </c>
      <c r="B25" s="128">
        <v>948.45</v>
      </c>
      <c r="C25" s="128"/>
      <c r="D25" s="128"/>
      <c r="E25" s="128">
        <v>668.04</v>
      </c>
      <c r="F25" s="128"/>
      <c r="G25" s="128"/>
    </row>
    <row r="26" spans="1:8">
      <c r="A26" s="62" t="s">
        <v>24</v>
      </c>
      <c r="B26" s="129">
        <v>31.31</v>
      </c>
      <c r="C26" s="130"/>
      <c r="D26" s="131"/>
      <c r="E26" s="129">
        <v>31.31</v>
      </c>
      <c r="F26" s="130"/>
      <c r="G26" s="131"/>
    </row>
    <row r="27" spans="1:8">
      <c r="A27" s="124" t="s">
        <v>51</v>
      </c>
      <c r="B27" s="125">
        <f>B25*B26</f>
        <v>29695.969499999999</v>
      </c>
      <c r="C27" s="126"/>
      <c r="D27" s="127"/>
      <c r="E27" s="125">
        <f>E25*E26</f>
        <v>20916.332399999999</v>
      </c>
      <c r="F27" s="126"/>
      <c r="G27" s="127"/>
    </row>
    <row r="28" spans="1:8" s="79" customFormat="1">
      <c r="A28" s="80" t="s">
        <v>26</v>
      </c>
      <c r="B28" s="81">
        <f>B27-B23</f>
        <v>23306.269499999999</v>
      </c>
      <c r="C28" s="81"/>
      <c r="D28" s="81">
        <f>B27-D23</f>
        <v>16425.539499999999</v>
      </c>
      <c r="E28" s="81">
        <f>E27-E23</f>
        <v>14470.912399999999</v>
      </c>
      <c r="F28" s="81"/>
      <c r="G28" s="81">
        <f>E27-G23</f>
        <v>7442.6823999999997</v>
      </c>
    </row>
    <row r="29" spans="1:8">
      <c r="A29" s="82" t="s">
        <v>70</v>
      </c>
      <c r="B29" s="83">
        <f>B26-B24</f>
        <v>24.573008065791555</v>
      </c>
      <c r="C29" s="83"/>
      <c r="D29" s="83">
        <f>B26-D24</f>
        <v>17.318297748958827</v>
      </c>
      <c r="E29" s="83">
        <f>E26-E24</f>
        <v>21.661745404466796</v>
      </c>
      <c r="F29" s="83"/>
      <c r="G29" s="83">
        <f>E26-G24</f>
        <v>11.141072989641337</v>
      </c>
      <c r="H29" s="79"/>
    </row>
    <row r="30" spans="1:8">
      <c r="A30" s="6"/>
      <c r="B30" s="84"/>
      <c r="C30" s="84"/>
      <c r="D30" s="84"/>
      <c r="E30" s="84"/>
      <c r="F30" s="84"/>
      <c r="G30" s="84"/>
    </row>
    <row r="31" spans="1:8">
      <c r="A31" s="7"/>
    </row>
  </sheetData>
  <mergeCells count="9">
    <mergeCell ref="B3:G3"/>
    <mergeCell ref="B26:D26"/>
    <mergeCell ref="E26:G26"/>
    <mergeCell ref="B27:D27"/>
    <mergeCell ref="E27:G27"/>
    <mergeCell ref="B4:D4"/>
    <mergeCell ref="E4:G4"/>
    <mergeCell ref="B25:D25"/>
    <mergeCell ref="E25:G25"/>
  </mergeCells>
  <printOptions horizontalCentered="1"/>
  <pageMargins left="0.18" right="0.1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7</vt:i4>
      </vt:variant>
    </vt:vector>
  </HeadingPairs>
  <TitlesOfParts>
    <vt:vector size="7" baseType="lpstr">
      <vt:lpstr>ข้าวเจ้านาปี</vt:lpstr>
      <vt:lpstr>มะม่วง</vt:lpstr>
      <vt:lpstr>ยางพารา</vt:lpstr>
      <vt:lpstr>ลำไย</vt:lpstr>
      <vt:lpstr> ทุเรียน</vt:lpstr>
      <vt:lpstr>มังคุด</vt:lpstr>
      <vt:lpstr>เงาะ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พรทิพย์ สุขมะ</dc:creator>
  <cp:lastModifiedBy>1219</cp:lastModifiedBy>
  <cp:lastPrinted>2017-09-27T08:08:21Z</cp:lastPrinted>
  <dcterms:created xsi:type="dcterms:W3CDTF">2017-07-23T14:43:31Z</dcterms:created>
  <dcterms:modified xsi:type="dcterms:W3CDTF">2017-09-27T08:11:31Z</dcterms:modified>
</cp:coreProperties>
</file>