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ยางพารา" sheetId="1" r:id="rId1"/>
    <sheet name="มันสำปะหลัง" sheetId="5" r:id="rId2"/>
    <sheet name="สับปะรด" sheetId="7" r:id="rId3"/>
    <sheet name="ปาล์มน้ำมัน" sheetId="6" r:id="rId4"/>
  </sheets>
  <calcPr calcId="144525"/>
</workbook>
</file>

<file path=xl/calcChain.xml><?xml version="1.0" encoding="utf-8"?>
<calcChain xmlns="http://schemas.openxmlformats.org/spreadsheetml/2006/main">
  <c r="G13" i="1"/>
  <c r="F10"/>
  <c r="E10"/>
  <c r="C10"/>
  <c r="B10"/>
  <c r="E27" i="6" l="1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D10" l="1"/>
  <c r="D7"/>
  <c r="D18"/>
  <c r="G18"/>
  <c r="G7"/>
  <c r="C17"/>
  <c r="D17" s="1"/>
  <c r="B6"/>
  <c r="B23" s="1"/>
  <c r="B28" s="1"/>
  <c r="F17"/>
  <c r="F6" s="1"/>
  <c r="F23" s="1"/>
  <c r="F24" s="1"/>
  <c r="E6"/>
  <c r="E23" s="1"/>
  <c r="E28" s="1"/>
  <c r="G10"/>
  <c r="G17" l="1"/>
  <c r="C6"/>
  <c r="C23" s="1"/>
  <c r="C24" s="1"/>
  <c r="B24"/>
  <c r="B29" s="1"/>
  <c r="E24"/>
  <c r="E29" s="1"/>
  <c r="G23"/>
  <c r="D6"/>
  <c r="G6"/>
  <c r="D23" l="1"/>
  <c r="D24" s="1"/>
  <c r="D29" s="1"/>
  <c r="G24"/>
  <c r="G29" s="1"/>
  <c r="G28"/>
  <c r="D28" l="1"/>
  <c r="E29" i="7"/>
  <c r="G24"/>
  <c r="G23"/>
  <c r="G22"/>
  <c r="F21"/>
  <c r="E21"/>
  <c r="G21" s="1"/>
  <c r="G19"/>
  <c r="G18"/>
  <c r="G17"/>
  <c r="G16"/>
  <c r="G15"/>
  <c r="G14"/>
  <c r="G13"/>
  <c r="F12"/>
  <c r="E12"/>
  <c r="G11"/>
  <c r="G10"/>
  <c r="G9"/>
  <c r="G8"/>
  <c r="F7"/>
  <c r="E7"/>
  <c r="B29"/>
  <c r="D24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G12" l="1"/>
  <c r="D12"/>
  <c r="D21"/>
  <c r="F20"/>
  <c r="F6" s="1"/>
  <c r="F25" s="1"/>
  <c r="F26" s="1"/>
  <c r="G7"/>
  <c r="D7"/>
  <c r="E6"/>
  <c r="B6"/>
  <c r="C20"/>
  <c r="D20" s="1"/>
  <c r="G20" l="1"/>
  <c r="E25"/>
  <c r="G6"/>
  <c r="B25"/>
  <c r="C6"/>
  <c r="C25" s="1"/>
  <c r="C26" s="1"/>
  <c r="G25" l="1"/>
  <c r="E26"/>
  <c r="E31" s="1"/>
  <c r="E30"/>
  <c r="B26"/>
  <c r="B31" s="1"/>
  <c r="D25"/>
  <c r="B30"/>
  <c r="D6"/>
  <c r="G26" l="1"/>
  <c r="G31" s="1"/>
  <c r="G30"/>
  <c r="D26"/>
  <c r="D31" s="1"/>
  <c r="D30"/>
  <c r="E29" i="5" l="1"/>
  <c r="B29"/>
  <c r="G24"/>
  <c r="D24"/>
  <c r="G23"/>
  <c r="D23"/>
  <c r="G22"/>
  <c r="D22"/>
  <c r="F21"/>
  <c r="E21"/>
  <c r="C21"/>
  <c r="B21"/>
  <c r="G19"/>
  <c r="D19"/>
  <c r="G18"/>
  <c r="D18"/>
  <c r="G17"/>
  <c r="D17"/>
  <c r="D16"/>
  <c r="G15"/>
  <c r="D15"/>
  <c r="G14"/>
  <c r="D14"/>
  <c r="G13"/>
  <c r="D13"/>
  <c r="F12"/>
  <c r="E12"/>
  <c r="C12"/>
  <c r="B12"/>
  <c r="D12" s="1"/>
  <c r="G11"/>
  <c r="D11"/>
  <c r="G10"/>
  <c r="D10"/>
  <c r="G9"/>
  <c r="D9"/>
  <c r="G8"/>
  <c r="D8"/>
  <c r="F7"/>
  <c r="E7"/>
  <c r="C7"/>
  <c r="B7"/>
  <c r="C20" s="1"/>
  <c r="D20" s="1"/>
  <c r="G12" l="1"/>
  <c r="D21"/>
  <c r="E6"/>
  <c r="E25" s="1"/>
  <c r="F20"/>
  <c r="G20" s="1"/>
  <c r="C6"/>
  <c r="C25" s="1"/>
  <c r="C26" s="1"/>
  <c r="B6"/>
  <c r="D7"/>
  <c r="G21"/>
  <c r="G7"/>
  <c r="E26" l="1"/>
  <c r="E31" s="1"/>
  <c r="E30"/>
  <c r="F6"/>
  <c r="F25" s="1"/>
  <c r="F26" s="1"/>
  <c r="B25"/>
  <c r="D6"/>
  <c r="G6" l="1"/>
  <c r="G25"/>
  <c r="G30" s="1"/>
  <c r="B26"/>
  <c r="B31" s="1"/>
  <c r="D25"/>
  <c r="B30"/>
  <c r="G26" l="1"/>
  <c r="G31" s="1"/>
  <c r="D26"/>
  <c r="D31" s="1"/>
  <c r="D30"/>
  <c r="E27" i="1" l="1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G11"/>
  <c r="D11"/>
  <c r="G9"/>
  <c r="D9"/>
  <c r="G8"/>
  <c r="D8"/>
  <c r="F7"/>
  <c r="E7"/>
  <c r="C7"/>
  <c r="B7"/>
  <c r="C17" l="1"/>
  <c r="C6" s="1"/>
  <c r="C23" s="1"/>
  <c r="D10"/>
  <c r="D7"/>
  <c r="G18"/>
  <c r="E6"/>
  <c r="E23" s="1"/>
  <c r="D18"/>
  <c r="G10"/>
  <c r="B6"/>
  <c r="B23" s="1"/>
  <c r="G7"/>
  <c r="F17"/>
  <c r="G17" s="1"/>
  <c r="B24" l="1"/>
  <c r="B29" s="1"/>
  <c r="B28"/>
  <c r="C24"/>
  <c r="D23"/>
  <c r="D28" s="1"/>
  <c r="D17"/>
  <c r="D6"/>
  <c r="E24"/>
  <c r="E29" s="1"/>
  <c r="E28"/>
  <c r="F6"/>
  <c r="D24" l="1"/>
  <c r="D29" s="1"/>
  <c r="F23"/>
  <c r="G6"/>
  <c r="F24" l="1"/>
  <c r="G23"/>
  <c r="G24" l="1"/>
  <c r="G29" s="1"/>
  <c r="G28"/>
</calcChain>
</file>

<file path=xl/sharedStrings.xml><?xml version="1.0" encoding="utf-8"?>
<sst xmlns="http://schemas.openxmlformats.org/spreadsheetml/2006/main" count="154" uniqueCount="51">
  <si>
    <t>หน่วย: บาท/ไร่</t>
  </si>
  <si>
    <t>รายงาน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</si>
  <si>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</si>
  <si>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</si>
  <si>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</si>
  <si>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</si>
  <si>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</si>
  <si>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</si>
  <si>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</si>
  <si>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</si>
  <si>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</si>
  <si>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</si>
  <si>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</si>
  <si>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</si>
  <si>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</si>
  <si>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</si>
  <si>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</si>
  <si>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</si>
  <si>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</si>
  <si>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</si>
  <si>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</si>
  <si>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</si>
  <si>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</si>
  <si>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</si>
  <si>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</si>
  <si>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</si>
  <si>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</si>
  <si>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</si>
  <si>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</si>
  <si>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</si>
  <si>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</si>
  <si>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27  ต้นทุนการผลิตยางพารา  แยกตามลักษณะความเหมาะสมของพื้นที่</t>
  </si>
  <si>
    <t>ชลบุรี</t>
  </si>
  <si>
    <t>รายการ</t>
  </si>
  <si>
    <t>1. ต้นทุนผันแปร</t>
  </si>
  <si>
    <t xml:space="preserve">      เตรียมดิน</t>
  </si>
  <si>
    <t xml:space="preserve">      ปลูก</t>
  </si>
  <si>
    <t xml:space="preserve">      ค่าพันธุ์ </t>
  </si>
  <si>
    <t>2. ต้นทุนคงที่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</si>
  <si>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</si>
  <si>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</si>
  <si>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</si>
  <si>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</si>
  <si>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</si>
  <si>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/>
  </si>
  <si>
    <t>8. ผลตอบแทนสุทธิต่อไร่</t>
  </si>
  <si>
    <t>9. ผลตอบแทนสุทธิต่อกิโลกรัม</t>
  </si>
  <si>
    <t>ตารางที่ 28  ต้นทุนการผลิตมันสำปะหลัง แยกตามลักษณะความเหมาะสมของพื้นที่</t>
  </si>
  <si>
    <t xml:space="preserve">      ค่าพันธุ์</t>
  </si>
  <si>
    <t>ตารางที่ 29  ต้นทุนการผลิตสับปะรด  แยกตามลักษณะความเหมาะสมของพื้นที่</t>
  </si>
  <si>
    <t>ตารางที่ 30  ต้นทุนการผลิตปาล์มน้ำมัน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</si>
</sst>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</cellStyleXfs>
  <cellXfs count="51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6" fillId="0" borderId="8" xfId="1" applyFont="1" applyFill="1" applyBorder="1"/>
    <xf numFmtId="43" fontId="7" fillId="0" borderId="8" xfId="1" applyFont="1" applyFill="1" applyBorder="1"/>
    <xf numFmtId="43" fontId="8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10" fillId="0" borderId="8" xfId="1" applyFont="1" applyFill="1" applyBorder="1" applyAlignment="1">
      <alignment horizontal="right" vertical="center"/>
    </xf>
    <xf numFmtId="2" fontId="6" fillId="0" borderId="8" xfId="4" applyNumberFormat="1" applyFont="1" applyFill="1" applyBorder="1" applyAlignment="1">
      <alignment vertical="center"/>
    </xf>
    <xf numFmtId="43" fontId="6" fillId="0" borderId="8" xfId="1" applyFont="1" applyFill="1" applyBorder="1" applyAlignment="1">
      <alignment horizontal="right" vertical="center"/>
    </xf>
    <xf numFmtId="0" fontId="0" fillId="0" borderId="0" xfId="0" applyFont="1"/>
    <xf numFmtId="2" fontId="5" fillId="0" borderId="8" xfId="4" applyNumberFormat="1" applyFont="1" applyFill="1" applyBorder="1" applyAlignment="1" applyProtection="1">
      <alignment horizontal="left" vertical="center"/>
    </xf>
    <xf numFmtId="2" fontId="6" fillId="0" borderId="8" xfId="4" applyNumberFormat="1" applyFont="1" applyFill="1" applyBorder="1" applyAlignment="1" applyProtection="1">
      <alignment horizontal="left" vertical="center"/>
    </xf>
    <xf numFmtId="2" fontId="5" fillId="0" borderId="15" xfId="4" applyNumberFormat="1" applyFont="1" applyFill="1" applyBorder="1" applyAlignment="1" applyProtection="1">
      <alignment horizontal="left" vertical="center"/>
    </xf>
    <xf numFmtId="4" fontId="5" fillId="0" borderId="15" xfId="1" applyNumberFormat="1" applyFont="1" applyFill="1" applyBorder="1" applyAlignment="1">
      <alignment horizontal="center"/>
    </xf>
    <xf numFmtId="4" fontId="5" fillId="0" borderId="15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/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43" fontId="10" fillId="0" borderId="8" xfId="1" applyFont="1" applyFill="1" applyBorder="1" applyAlignment="1">
      <alignment vertical="center"/>
    </xf>
    <xf numFmtId="4" fontId="5" fillId="0" borderId="8" xfId="1" applyNumberFormat="1" applyFont="1" applyFill="1" applyBorder="1" applyAlignment="1">
      <alignment vertical="center"/>
    </xf>
    <xf numFmtId="4" fontId="5" fillId="2" borderId="8" xfId="2" applyNumberFormat="1" applyFont="1" applyFill="1" applyBorder="1" applyAlignment="1" applyProtection="1">
      <protection hidden="1"/>
    </xf>
    <xf numFmtId="4" fontId="5" fillId="0" borderId="8" xfId="2" applyNumberFormat="1" applyFont="1" applyFill="1" applyBorder="1" applyAlignment="1">
      <alignment horizontal="right"/>
    </xf>
    <xf numFmtId="4" fontId="5" fillId="0" borderId="8" xfId="2" applyNumberFormat="1" applyFont="1" applyFill="1" applyBorder="1" applyAlignment="1">
      <alignment horizontal="center"/>
    </xf>
    <xf numFmtId="4" fontId="5" fillId="0" borderId="15" xfId="2" applyNumberFormat="1" applyFont="1" applyFill="1" applyBorder="1" applyAlignment="1">
      <alignment horizontal="right"/>
    </xf>
    <xf numFmtId="3" fontId="5" fillId="0" borderId="15" xfId="2" applyNumberFormat="1" applyFont="1" applyFill="1" applyBorder="1" applyAlignment="1">
      <alignment horizontal="center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6" fillId="0" borderId="9" xfId="1" applyNumberFormat="1" applyFont="1" applyFill="1" applyBorder="1" applyAlignment="1">
      <alignment horizontal="center"/>
    </xf>
    <xf numFmtId="2" fontId="6" fillId="0" borderId="10" xfId="1" applyNumberFormat="1" applyFont="1" applyFill="1" applyBorder="1" applyAlignment="1">
      <alignment horizontal="center"/>
    </xf>
    <xf numFmtId="2" fontId="6" fillId="0" borderId="11" xfId="1" applyNumberFormat="1" applyFont="1" applyFill="1" applyBorder="1" applyAlignment="1">
      <alignment horizontal="center"/>
    </xf>
    <xf numFmtId="4" fontId="6" fillId="0" borderId="8" xfId="2" applyNumberFormat="1" applyFont="1" applyFill="1" applyBorder="1" applyAlignment="1">
      <alignment horizontal="center"/>
    </xf>
    <xf numFmtId="2" fontId="3" fillId="0" borderId="16" xfId="2" applyNumberFormat="1" applyFont="1" applyFill="1" applyBorder="1" applyAlignment="1">
      <alignment horizontal="center" vertical="center"/>
    </xf>
    <xf numFmtId="2" fontId="3" fillId="0" borderId="17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5" topLeftCell="A6" activePane="bottomLeft" state="frozen"/>
      <selection activeCell="A3" sqref="A3:A5"/>
      <selection pane="bottomLeft" activeCell="A3" sqref="A3:A5"/>
    </sheetView>
  </sheetViews>
  <sheetFormatPr defaultRowHeight="14.25"/>
  <cols>
    <col min="1" max="1" width="38.375" customWidth="1"/>
    <col min="2" max="7" width="10.25" customWidth="1"/>
  </cols>
  <sheetData>
    <row r="1" spans="1:7" ht="27.75">
      <c r="A1" s="1" t="s">
        <v>31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8" t="s">
        <v>1</v>
      </c>
      <c r="B3" s="40" t="s">
        <v>32</v>
      </c>
      <c r="C3" s="41"/>
      <c r="D3" s="41"/>
      <c r="E3" s="41"/>
      <c r="F3" s="41"/>
      <c r="G3" s="42"/>
    </row>
    <row r="4" spans="1:7" ht="27.75">
      <c r="A4" s="49"/>
      <c r="B4" s="43" t="s">
        <v>2</v>
      </c>
      <c r="C4" s="43"/>
      <c r="D4" s="43"/>
      <c r="E4" s="43" t="s">
        <v>3</v>
      </c>
      <c r="F4" s="43"/>
      <c r="G4" s="43"/>
    </row>
    <row r="5" spans="1:7" ht="23.25" customHeight="1">
      <c r="A5" s="50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3215.8100000000004</v>
      </c>
      <c r="C6" s="6">
        <f>+C7+C10+C17</f>
        <v>562.04</v>
      </c>
      <c r="D6" s="6">
        <f t="shared" ref="D6:D15" si="0">+B6+C6</f>
        <v>3777.8500000000004</v>
      </c>
      <c r="E6" s="6">
        <f>+E7+E10+E17</f>
        <v>3864.3199999999997</v>
      </c>
      <c r="F6" s="6">
        <f>+F7+F10+F17</f>
        <v>1051.31</v>
      </c>
      <c r="G6" s="6">
        <f t="shared" ref="G6:G15" si="1">+E6+F6</f>
        <v>4915.6299999999992</v>
      </c>
    </row>
    <row r="7" spans="1:7" ht="24">
      <c r="A7" s="7" t="s">
        <v>8</v>
      </c>
      <c r="B7" s="8">
        <f>+B8+B9</f>
        <v>2309.17</v>
      </c>
      <c r="C7" s="8">
        <f>+C8+C9</f>
        <v>314.89</v>
      </c>
      <c r="D7" s="8">
        <f t="shared" si="0"/>
        <v>2624.06</v>
      </c>
      <c r="E7" s="8">
        <f>+E8+E9</f>
        <v>2566.87</v>
      </c>
      <c r="F7" s="8">
        <f>+F8+F9</f>
        <v>709.64</v>
      </c>
      <c r="G7" s="8">
        <f t="shared" si="1"/>
        <v>3276.5099999999998</v>
      </c>
    </row>
    <row r="8" spans="1:7" ht="24">
      <c r="A8" s="9" t="s">
        <v>9</v>
      </c>
      <c r="B8" s="10">
        <v>68.84</v>
      </c>
      <c r="C8" s="10">
        <v>6.24</v>
      </c>
      <c r="D8" s="10">
        <f t="shared" si="0"/>
        <v>75.08</v>
      </c>
      <c r="E8" s="10">
        <v>319.19</v>
      </c>
      <c r="F8" s="10">
        <v>31.39</v>
      </c>
      <c r="G8" s="10">
        <f t="shared" si="1"/>
        <v>350.58</v>
      </c>
    </row>
    <row r="9" spans="1:7" ht="24">
      <c r="A9" s="9" t="s">
        <v>10</v>
      </c>
      <c r="B9" s="10">
        <v>2240.33</v>
      </c>
      <c r="C9" s="10">
        <v>308.64999999999998</v>
      </c>
      <c r="D9" s="10">
        <f t="shared" si="0"/>
        <v>2548.98</v>
      </c>
      <c r="E9" s="10">
        <v>2247.6799999999998</v>
      </c>
      <c r="F9" s="10">
        <v>678.25</v>
      </c>
      <c r="G9" s="10">
        <f t="shared" si="1"/>
        <v>2925.93</v>
      </c>
    </row>
    <row r="10" spans="1:7" ht="24">
      <c r="A10" s="7" t="s">
        <v>11</v>
      </c>
      <c r="B10" s="8">
        <f>+B11+B12+B13+B14+B15+B16</f>
        <v>906.6400000000001</v>
      </c>
      <c r="C10" s="8">
        <f>+C11+C12+C13+C14+C15+C16</f>
        <v>0</v>
      </c>
      <c r="D10" s="8">
        <f t="shared" si="0"/>
        <v>906.6400000000001</v>
      </c>
      <c r="E10" s="8">
        <f>+E11+E12+E13+E14+E15+E16</f>
        <v>1297.45</v>
      </c>
      <c r="F10" s="8">
        <f>+F11+F12+F13+F14+F15+F16</f>
        <v>20.09</v>
      </c>
      <c r="G10" s="8">
        <f t="shared" si="1"/>
        <v>1317.54</v>
      </c>
    </row>
    <row r="11" spans="1:7" ht="24">
      <c r="A11" s="9" t="s">
        <v>12</v>
      </c>
      <c r="B11" s="10">
        <v>800.1</v>
      </c>
      <c r="C11" s="10">
        <v>0</v>
      </c>
      <c r="D11" s="11">
        <f t="shared" si="0"/>
        <v>800.1</v>
      </c>
      <c r="E11" s="10">
        <v>1089.8499999999999</v>
      </c>
      <c r="F11" s="10">
        <v>20.09</v>
      </c>
      <c r="G11" s="11">
        <f t="shared" si="1"/>
        <v>1109.9399999999998</v>
      </c>
    </row>
    <row r="12" spans="1:7" ht="24">
      <c r="A12" s="9" t="s">
        <v>13</v>
      </c>
      <c r="B12" s="10">
        <v>16.09</v>
      </c>
      <c r="C12" s="12">
        <v>0</v>
      </c>
      <c r="D12" s="11">
        <f t="shared" si="0"/>
        <v>16.09</v>
      </c>
      <c r="E12" s="10">
        <v>76.84</v>
      </c>
      <c r="F12" s="12">
        <v>0</v>
      </c>
      <c r="G12" s="11">
        <f t="shared" si="1"/>
        <v>76.84</v>
      </c>
    </row>
    <row r="13" spans="1:7" ht="24">
      <c r="A13" s="9" t="s">
        <v>14</v>
      </c>
      <c r="B13" s="10">
        <v>84.48</v>
      </c>
      <c r="C13" s="12">
        <v>0</v>
      </c>
      <c r="D13" s="11"/>
      <c r="E13" s="10">
        <v>67.67</v>
      </c>
      <c r="F13" s="12">
        <v>0</v>
      </c>
      <c r="G13" s="11">
        <f t="shared" si="1"/>
        <v>67.67</v>
      </c>
    </row>
    <row r="14" spans="1:7" ht="24">
      <c r="A14" s="15" t="s">
        <v>15</v>
      </c>
      <c r="B14" s="13">
        <v>1.7</v>
      </c>
      <c r="C14" s="13">
        <v>0</v>
      </c>
      <c r="D14" s="14">
        <f t="shared" si="0"/>
        <v>1.7</v>
      </c>
      <c r="E14" s="13">
        <v>50.75</v>
      </c>
      <c r="F14" s="13">
        <v>0</v>
      </c>
      <c r="G14" s="14">
        <f t="shared" si="1"/>
        <v>50.75</v>
      </c>
    </row>
    <row r="15" spans="1:7" ht="24">
      <c r="A15" s="9" t="s">
        <v>16</v>
      </c>
      <c r="B15" s="13">
        <v>3.65</v>
      </c>
      <c r="C15" s="13">
        <v>0</v>
      </c>
      <c r="D15" s="14">
        <f t="shared" si="0"/>
        <v>3.65</v>
      </c>
      <c r="E15" s="13">
        <v>11.66</v>
      </c>
      <c r="F15" s="13">
        <v>0</v>
      </c>
      <c r="G15" s="14">
        <f t="shared" si="1"/>
        <v>11.66</v>
      </c>
    </row>
    <row r="16" spans="1:7" ht="24">
      <c r="A16" s="9" t="s">
        <v>17</v>
      </c>
      <c r="B16" s="13">
        <v>0.62</v>
      </c>
      <c r="C16" s="13">
        <v>0</v>
      </c>
      <c r="D16" s="14">
        <f>+B16+C16</f>
        <v>0.62</v>
      </c>
      <c r="E16" s="13">
        <v>0.68</v>
      </c>
      <c r="F16" s="13">
        <v>0</v>
      </c>
      <c r="G16" s="14">
        <f>+E16+F16</f>
        <v>0.68</v>
      </c>
    </row>
    <row r="17" spans="1:7" ht="24">
      <c r="A17" s="7" t="s">
        <v>18</v>
      </c>
      <c r="B17" s="16">
        <v>0</v>
      </c>
      <c r="C17" s="16">
        <f>ROUND((B7+C7+B10+C10)*0.07,2)</f>
        <v>247.15</v>
      </c>
      <c r="D17" s="17">
        <f>+B17+C17</f>
        <v>247.15</v>
      </c>
      <c r="E17" s="16">
        <v>0</v>
      </c>
      <c r="F17" s="16">
        <f>ROUND((E7+F7+E10+F10)*0.07,2)</f>
        <v>321.58</v>
      </c>
      <c r="G17" s="17">
        <f>+E17+F17</f>
        <v>321.58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1921.1200000000001</v>
      </c>
      <c r="D18" s="16">
        <f>+B18+C18</f>
        <v>1921.1200000000001</v>
      </c>
      <c r="E18" s="16">
        <f t="shared" si="2"/>
        <v>0</v>
      </c>
      <c r="F18" s="16">
        <f t="shared" si="2"/>
        <v>2059.4699999999998</v>
      </c>
      <c r="G18" s="16">
        <f t="shared" ref="G18:G23" si="3">+E18+F18</f>
        <v>2059.4699999999998</v>
      </c>
    </row>
    <row r="19" spans="1:7" ht="24">
      <c r="A19" s="9" t="s">
        <v>20</v>
      </c>
      <c r="B19" s="13">
        <v>0</v>
      </c>
      <c r="C19" s="13">
        <v>1000</v>
      </c>
      <c r="D19" s="13">
        <f t="shared" ref="D19:D23" si="4">+B19+C19</f>
        <v>1000</v>
      </c>
      <c r="E19" s="13">
        <v>0</v>
      </c>
      <c r="F19" s="13">
        <v>1000</v>
      </c>
      <c r="G19" s="14">
        <f t="shared" si="3"/>
        <v>1000</v>
      </c>
    </row>
    <row r="20" spans="1:7" ht="24">
      <c r="A20" s="18" t="s">
        <v>21</v>
      </c>
      <c r="B20" s="13">
        <v>0</v>
      </c>
      <c r="C20" s="13">
        <v>155.11000000000001</v>
      </c>
      <c r="D20" s="13">
        <f t="shared" si="4"/>
        <v>155.11000000000001</v>
      </c>
      <c r="E20" s="13">
        <v>0</v>
      </c>
      <c r="F20" s="13">
        <v>194.32</v>
      </c>
      <c r="G20" s="14">
        <f t="shared" si="3"/>
        <v>194.32</v>
      </c>
    </row>
    <row r="21" spans="1:7" ht="24">
      <c r="A21" s="18" t="s">
        <v>22</v>
      </c>
      <c r="B21" s="13">
        <v>0</v>
      </c>
      <c r="C21" s="13">
        <v>19.29</v>
      </c>
      <c r="D21" s="13">
        <f t="shared" si="4"/>
        <v>19.29</v>
      </c>
      <c r="E21" s="13">
        <v>0</v>
      </c>
      <c r="F21" s="13">
        <v>20.53</v>
      </c>
      <c r="G21" s="14">
        <f t="shared" si="3"/>
        <v>20.53</v>
      </c>
    </row>
    <row r="22" spans="1:7" s="20" customFormat="1" ht="24">
      <c r="A22" s="9" t="s">
        <v>23</v>
      </c>
      <c r="B22" s="19">
        <v>0</v>
      </c>
      <c r="C22" s="19">
        <v>746.72</v>
      </c>
      <c r="D22" s="13">
        <f t="shared" si="4"/>
        <v>746.72</v>
      </c>
      <c r="E22" s="19">
        <v>0</v>
      </c>
      <c r="F22" s="19">
        <v>844.62</v>
      </c>
      <c r="G22" s="19">
        <f t="shared" si="3"/>
        <v>844.62</v>
      </c>
    </row>
    <row r="23" spans="1:7" ht="24">
      <c r="A23" s="21" t="s">
        <v>24</v>
      </c>
      <c r="B23" s="16">
        <f>+B6+B18</f>
        <v>3215.8100000000004</v>
      </c>
      <c r="C23" s="16">
        <f>+C6+C18</f>
        <v>2483.16</v>
      </c>
      <c r="D23" s="16">
        <f t="shared" si="4"/>
        <v>5698.97</v>
      </c>
      <c r="E23" s="16">
        <f>SUM(E6,E18)</f>
        <v>3864.3199999999997</v>
      </c>
      <c r="F23" s="16">
        <f>SUM(F6,F18)</f>
        <v>3110.7799999999997</v>
      </c>
      <c r="G23" s="16">
        <f t="shared" si="3"/>
        <v>6975.0999999999995</v>
      </c>
    </row>
    <row r="24" spans="1:7" ht="24">
      <c r="A24" s="21" t="s">
        <v>25</v>
      </c>
      <c r="B24" s="16">
        <f>B23/B25</f>
        <v>14.568315665488811</v>
      </c>
      <c r="C24" s="16">
        <f>C23/B25</f>
        <v>11.24925251427018</v>
      </c>
      <c r="D24" s="16">
        <f>D23/B25</f>
        <v>25.817568179758993</v>
      </c>
      <c r="E24" s="16">
        <f>E23/E25</f>
        <v>19.008903536819322</v>
      </c>
      <c r="F24" s="16">
        <f>F23/E25</f>
        <v>15.302179152934231</v>
      </c>
      <c r="G24" s="16">
        <f>G23/E25</f>
        <v>34.311082689753555</v>
      </c>
    </row>
    <row r="25" spans="1:7" s="20" customFormat="1" ht="24">
      <c r="A25" s="22" t="s">
        <v>26</v>
      </c>
      <c r="B25" s="44">
        <v>220.74</v>
      </c>
      <c r="C25" s="45"/>
      <c r="D25" s="46"/>
      <c r="E25" s="44">
        <v>203.29</v>
      </c>
      <c r="F25" s="45"/>
      <c r="G25" s="46"/>
    </row>
    <row r="26" spans="1:7" s="20" customFormat="1" ht="24">
      <c r="A26" s="22" t="s">
        <v>27</v>
      </c>
      <c r="B26" s="37">
        <v>24.61</v>
      </c>
      <c r="C26" s="38"/>
      <c r="D26" s="39"/>
      <c r="E26" s="37">
        <v>24.61</v>
      </c>
      <c r="F26" s="38"/>
      <c r="G26" s="39"/>
    </row>
    <row r="27" spans="1:7" ht="24">
      <c r="A27" s="22" t="s">
        <v>28</v>
      </c>
      <c r="B27" s="37">
        <f>B25*B26</f>
        <v>5432.4114</v>
      </c>
      <c r="C27" s="38"/>
      <c r="D27" s="39"/>
      <c r="E27" s="37">
        <f>E25*E26</f>
        <v>5002.9668999999994</v>
      </c>
      <c r="F27" s="38"/>
      <c r="G27" s="39"/>
    </row>
    <row r="28" spans="1:7" ht="24">
      <c r="A28" s="21" t="s">
        <v>29</v>
      </c>
      <c r="B28" s="27">
        <f>B27-B23</f>
        <v>2216.6013999999996</v>
      </c>
      <c r="C28" s="28"/>
      <c r="D28" s="27">
        <f>B27-D23</f>
        <v>-266.5586000000003</v>
      </c>
      <c r="E28" s="27">
        <f>E27-E23</f>
        <v>1138.6468999999997</v>
      </c>
      <c r="F28" s="28"/>
      <c r="G28" s="29">
        <f>E27-G23</f>
        <v>-1972.1331</v>
      </c>
    </row>
    <row r="29" spans="1:7" ht="24">
      <c r="A29" s="23" t="s">
        <v>30</v>
      </c>
      <c r="B29" s="26">
        <f>B26-B24</f>
        <v>10.041684334511189</v>
      </c>
      <c r="C29" s="24"/>
      <c r="D29" s="26">
        <f>B26-D24</f>
        <v>-1.2075681797589937</v>
      </c>
      <c r="E29" s="26">
        <f>E26-E24</f>
        <v>5.6010964631806779</v>
      </c>
      <c r="F29" s="24"/>
      <c r="G29" s="25">
        <f>E26-G24</f>
        <v>-9.7010826897535551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8999999999999998" top="0.75" bottom="0.75" header="0.3" footer="0.3"/>
  <pageSetup paperSize="9" scale="90" orientation="portrait" r:id="rId1"/>
  <ignoredErrors>
    <ignoredError sqref="D6:D7 D10 D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ySplit="5" topLeftCell="A24" activePane="bottomLeft" state="frozen"/>
      <selection activeCell="A3" sqref="A3:A5"/>
      <selection pane="bottomLeft" activeCell="A3" sqref="A3:A5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8" t="s">
        <v>33</v>
      </c>
      <c r="B3" s="40" t="s">
        <v>32</v>
      </c>
      <c r="C3" s="41"/>
      <c r="D3" s="41"/>
      <c r="E3" s="41"/>
      <c r="F3" s="41"/>
      <c r="G3" s="42"/>
    </row>
    <row r="4" spans="1:7" ht="27.75">
      <c r="A4" s="49"/>
      <c r="B4" s="43" t="s">
        <v>2</v>
      </c>
      <c r="C4" s="43"/>
      <c r="D4" s="43"/>
      <c r="E4" s="43" t="s">
        <v>3</v>
      </c>
      <c r="F4" s="43"/>
      <c r="G4" s="43"/>
    </row>
    <row r="5" spans="1:7" ht="23.25" customHeight="1">
      <c r="A5" s="50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34</v>
      </c>
      <c r="B6" s="6">
        <f>+B7+B12+B20</f>
        <v>5089.2599999999993</v>
      </c>
      <c r="C6" s="6">
        <f>+C7+C12+C20</f>
        <v>972.82999999999993</v>
      </c>
      <c r="D6" s="6">
        <f>+B6+C6</f>
        <v>6062.0899999999992</v>
      </c>
      <c r="E6" s="6">
        <f>+E7+E12+E20</f>
        <v>4730.55</v>
      </c>
      <c r="F6" s="6">
        <f>+F7+F12+F20</f>
        <v>1171.29</v>
      </c>
      <c r="G6" s="6">
        <f t="shared" ref="G6:G25" si="0">+E6+F6</f>
        <v>5901.84</v>
      </c>
    </row>
    <row r="7" spans="1:7" ht="24">
      <c r="A7" s="7" t="s">
        <v>8</v>
      </c>
      <c r="B7" s="8">
        <f>+B8+B9+B10+B11</f>
        <v>3422.74</v>
      </c>
      <c r="C7" s="8">
        <f>+C8+C9+C10+C11</f>
        <v>161.53000000000003</v>
      </c>
      <c r="D7" s="8">
        <f t="shared" ref="D7:D25" si="1">+B7+C7</f>
        <v>3584.27</v>
      </c>
      <c r="E7" s="8">
        <f>+E8+E9+E10+E11</f>
        <v>3548.96</v>
      </c>
      <c r="F7" s="8">
        <f>+F8+F9+F10+F11</f>
        <v>221.14</v>
      </c>
      <c r="G7" s="8">
        <f t="shared" si="0"/>
        <v>3770.1</v>
      </c>
    </row>
    <row r="8" spans="1:7" ht="24">
      <c r="A8" s="9" t="s">
        <v>35</v>
      </c>
      <c r="B8" s="10">
        <v>732.5</v>
      </c>
      <c r="C8" s="10">
        <v>0</v>
      </c>
      <c r="D8" s="10">
        <f t="shared" si="1"/>
        <v>732.5</v>
      </c>
      <c r="E8" s="10">
        <v>877.52</v>
      </c>
      <c r="F8" s="10">
        <v>70.14</v>
      </c>
      <c r="G8" s="10">
        <f t="shared" si="0"/>
        <v>947.66</v>
      </c>
    </row>
    <row r="9" spans="1:7" ht="24">
      <c r="A9" s="9" t="s">
        <v>36</v>
      </c>
      <c r="B9" s="11">
        <v>311.83</v>
      </c>
      <c r="C9" s="11">
        <v>4.6100000000000003</v>
      </c>
      <c r="D9" s="10">
        <f t="shared" si="1"/>
        <v>316.44</v>
      </c>
      <c r="E9" s="11">
        <v>280.58999999999997</v>
      </c>
      <c r="F9" s="11">
        <v>31.47</v>
      </c>
      <c r="G9" s="10">
        <f t="shared" si="0"/>
        <v>312.05999999999995</v>
      </c>
    </row>
    <row r="10" spans="1:7" ht="24">
      <c r="A10" s="9" t="s">
        <v>9</v>
      </c>
      <c r="B10" s="11">
        <v>583.70000000000005</v>
      </c>
      <c r="C10" s="11">
        <v>150.59</v>
      </c>
      <c r="D10" s="10">
        <f t="shared" si="1"/>
        <v>734.29000000000008</v>
      </c>
      <c r="E10" s="11">
        <v>491.08</v>
      </c>
      <c r="F10" s="11">
        <v>119.53</v>
      </c>
      <c r="G10" s="10">
        <f t="shared" si="0"/>
        <v>610.61</v>
      </c>
    </row>
    <row r="11" spans="1:7" ht="24">
      <c r="A11" s="9" t="s">
        <v>10</v>
      </c>
      <c r="B11" s="11">
        <v>1794.71</v>
      </c>
      <c r="C11" s="11">
        <v>6.33</v>
      </c>
      <c r="D11" s="10">
        <f t="shared" si="1"/>
        <v>1801.04</v>
      </c>
      <c r="E11" s="11">
        <v>1899.77</v>
      </c>
      <c r="F11" s="11">
        <v>0</v>
      </c>
      <c r="G11" s="10">
        <f t="shared" si="0"/>
        <v>1899.77</v>
      </c>
    </row>
    <row r="12" spans="1:7" ht="24">
      <c r="A12" s="7" t="s">
        <v>11</v>
      </c>
      <c r="B12" s="8">
        <f>+B13+B14+B15+B16+B17+B18+B19</f>
        <v>1666.5199999999998</v>
      </c>
      <c r="C12" s="8">
        <f>+C13+C14+C15+C16+C17+C18+C19</f>
        <v>414.71</v>
      </c>
      <c r="D12" s="8">
        <f t="shared" si="1"/>
        <v>2081.2299999999996</v>
      </c>
      <c r="E12" s="8">
        <f>+E13+E14+E15+E16+E17+E18+E19</f>
        <v>1181.5900000000001</v>
      </c>
      <c r="F12" s="8">
        <f>+F13+F14+F15+F16+F17+F18+F19</f>
        <v>564.04999999999995</v>
      </c>
      <c r="G12" s="8">
        <f t="shared" si="0"/>
        <v>1745.64</v>
      </c>
    </row>
    <row r="13" spans="1:7" ht="24">
      <c r="A13" s="9" t="s">
        <v>37</v>
      </c>
      <c r="B13" s="11">
        <v>111.53</v>
      </c>
      <c r="C13" s="11">
        <v>414.52</v>
      </c>
      <c r="D13" s="11">
        <f t="shared" si="1"/>
        <v>526.04999999999995</v>
      </c>
      <c r="E13" s="11">
        <v>8.99</v>
      </c>
      <c r="F13" s="11">
        <v>564.04999999999995</v>
      </c>
      <c r="G13" s="11">
        <f t="shared" si="0"/>
        <v>573.04</v>
      </c>
    </row>
    <row r="14" spans="1:7" ht="24">
      <c r="A14" s="9" t="s">
        <v>12</v>
      </c>
      <c r="B14" s="11">
        <v>1148.79</v>
      </c>
      <c r="C14" s="11">
        <v>0</v>
      </c>
      <c r="D14" s="11">
        <f t="shared" si="1"/>
        <v>1148.79</v>
      </c>
      <c r="E14" s="11">
        <v>888.08</v>
      </c>
      <c r="F14" s="11">
        <v>0</v>
      </c>
      <c r="G14" s="11">
        <f t="shared" si="0"/>
        <v>888.08</v>
      </c>
    </row>
    <row r="15" spans="1:7" ht="24">
      <c r="A15" s="9" t="s">
        <v>13</v>
      </c>
      <c r="B15" s="11">
        <v>336.74</v>
      </c>
      <c r="C15" s="11">
        <v>0</v>
      </c>
      <c r="D15" s="11">
        <f t="shared" si="1"/>
        <v>336.74</v>
      </c>
      <c r="E15" s="11">
        <v>229.82</v>
      </c>
      <c r="F15" s="11">
        <v>0</v>
      </c>
      <c r="G15" s="11">
        <f t="shared" si="0"/>
        <v>229.82</v>
      </c>
    </row>
    <row r="16" spans="1:7" ht="24">
      <c r="A16" s="9" t="s">
        <v>14</v>
      </c>
      <c r="B16" s="11">
        <v>4.99</v>
      </c>
      <c r="C16" s="11">
        <v>0</v>
      </c>
      <c r="D16" s="11">
        <f t="shared" si="1"/>
        <v>4.99</v>
      </c>
      <c r="E16" s="11">
        <v>0</v>
      </c>
      <c r="F16" s="11">
        <v>0</v>
      </c>
      <c r="G16" s="11"/>
    </row>
    <row r="17" spans="1:7" ht="24">
      <c r="A17" s="15" t="s">
        <v>15</v>
      </c>
      <c r="B17" s="14">
        <v>0</v>
      </c>
      <c r="C17" s="14">
        <v>0</v>
      </c>
      <c r="D17" s="11">
        <f t="shared" si="1"/>
        <v>0</v>
      </c>
      <c r="E17" s="14">
        <v>3.97</v>
      </c>
      <c r="F17" s="14">
        <v>0</v>
      </c>
      <c r="G17" s="11">
        <f t="shared" si="0"/>
        <v>3.97</v>
      </c>
    </row>
    <row r="18" spans="1:7" ht="24">
      <c r="A18" s="9" t="s">
        <v>16</v>
      </c>
      <c r="B18" s="14">
        <v>64.349999999999994</v>
      </c>
      <c r="C18" s="14">
        <v>0</v>
      </c>
      <c r="D18" s="11">
        <f t="shared" si="1"/>
        <v>64.349999999999994</v>
      </c>
      <c r="E18" s="14">
        <v>38.21</v>
      </c>
      <c r="F18" s="14">
        <v>0</v>
      </c>
      <c r="G18" s="11">
        <f t="shared" si="0"/>
        <v>38.21</v>
      </c>
    </row>
    <row r="19" spans="1:7" ht="24">
      <c r="A19" s="9" t="s">
        <v>17</v>
      </c>
      <c r="B19" s="14">
        <v>0.12</v>
      </c>
      <c r="C19" s="14">
        <v>0.19</v>
      </c>
      <c r="D19" s="11">
        <f t="shared" si="1"/>
        <v>0.31</v>
      </c>
      <c r="E19" s="14">
        <v>12.52</v>
      </c>
      <c r="F19" s="14">
        <v>0</v>
      </c>
      <c r="G19" s="11">
        <f t="shared" si="0"/>
        <v>12.52</v>
      </c>
    </row>
    <row r="20" spans="1:7" ht="24">
      <c r="A20" s="7" t="s">
        <v>18</v>
      </c>
      <c r="B20" s="30">
        <v>0</v>
      </c>
      <c r="C20" s="31">
        <f>ROUND((B7+C7+B12+C12)*0.07,2)</f>
        <v>396.59</v>
      </c>
      <c r="D20" s="31">
        <f t="shared" si="1"/>
        <v>396.59</v>
      </c>
      <c r="E20" s="30">
        <v>0</v>
      </c>
      <c r="F20" s="31">
        <f>ROUND((E7+F7+E12+F12)*0.07,2)</f>
        <v>386.1</v>
      </c>
      <c r="G20" s="31">
        <f t="shared" si="0"/>
        <v>386.1</v>
      </c>
    </row>
    <row r="21" spans="1:7" ht="24">
      <c r="A21" s="7" t="s">
        <v>38</v>
      </c>
      <c r="B21" s="30">
        <f>+B22+B23+B24</f>
        <v>0</v>
      </c>
      <c r="C21" s="30">
        <f>+C22+C23+C24</f>
        <v>953.4</v>
      </c>
      <c r="D21" s="31">
        <f t="shared" si="1"/>
        <v>953.4</v>
      </c>
      <c r="E21" s="30">
        <f>+E22+E23+E24</f>
        <v>0</v>
      </c>
      <c r="F21" s="31">
        <f>+F22+F23+F24</f>
        <v>1276.45</v>
      </c>
      <c r="G21" s="31">
        <f t="shared" si="0"/>
        <v>1276.45</v>
      </c>
    </row>
    <row r="22" spans="1:7" ht="24">
      <c r="A22" s="9" t="s">
        <v>20</v>
      </c>
      <c r="B22" s="14">
        <v>0</v>
      </c>
      <c r="C22" s="14">
        <v>939.73</v>
      </c>
      <c r="D22" s="14">
        <f t="shared" si="1"/>
        <v>939.73</v>
      </c>
      <c r="E22" s="14">
        <v>0</v>
      </c>
      <c r="F22" s="14">
        <v>1005.41</v>
      </c>
      <c r="G22" s="14">
        <f t="shared" si="0"/>
        <v>1005.41</v>
      </c>
    </row>
    <row r="23" spans="1:7" ht="24">
      <c r="A23" s="18" t="s">
        <v>21</v>
      </c>
      <c r="B23" s="14">
        <v>0</v>
      </c>
      <c r="C23" s="14">
        <v>10.29</v>
      </c>
      <c r="D23" s="14">
        <f t="shared" si="1"/>
        <v>10.29</v>
      </c>
      <c r="E23" s="14">
        <v>0</v>
      </c>
      <c r="F23" s="14">
        <v>150.06</v>
      </c>
      <c r="G23" s="14">
        <f t="shared" si="0"/>
        <v>150.06</v>
      </c>
    </row>
    <row r="24" spans="1:7" ht="24">
      <c r="A24" s="18" t="s">
        <v>22</v>
      </c>
      <c r="B24" s="14">
        <v>0</v>
      </c>
      <c r="C24" s="14">
        <v>3.38</v>
      </c>
      <c r="D24" s="14">
        <f t="shared" si="1"/>
        <v>3.38</v>
      </c>
      <c r="E24" s="14">
        <v>0</v>
      </c>
      <c r="F24" s="14">
        <v>120.98</v>
      </c>
      <c r="G24" s="14">
        <f t="shared" si="0"/>
        <v>120.98</v>
      </c>
    </row>
    <row r="25" spans="1:7" ht="24">
      <c r="A25" s="7" t="s">
        <v>39</v>
      </c>
      <c r="B25" s="31">
        <f>+B6+B21</f>
        <v>5089.2599999999993</v>
      </c>
      <c r="C25" s="31">
        <f>+C6+C21</f>
        <v>1926.23</v>
      </c>
      <c r="D25" s="31">
        <f t="shared" si="1"/>
        <v>7015.49</v>
      </c>
      <c r="E25" s="31">
        <f>+E6+E21</f>
        <v>4730.55</v>
      </c>
      <c r="F25" s="31">
        <f>+F6+F21</f>
        <v>2447.7399999999998</v>
      </c>
      <c r="G25" s="31">
        <f t="shared" si="0"/>
        <v>7178.29</v>
      </c>
    </row>
    <row r="26" spans="1:7" ht="24">
      <c r="A26" s="21" t="s">
        <v>40</v>
      </c>
      <c r="B26" s="32">
        <f>ROUND(B25/B27,2)</f>
        <v>1.21</v>
      </c>
      <c r="C26" s="32">
        <f>ROUND(C25/B27,2)</f>
        <v>0.46</v>
      </c>
      <c r="D26" s="32">
        <f>+ROUND(D25/B27,2)</f>
        <v>1.67</v>
      </c>
      <c r="E26" s="32">
        <f>ROUND(E25/E27,2)</f>
        <v>1.1100000000000001</v>
      </c>
      <c r="F26" s="32">
        <f>ROUND(F25/E27,2)</f>
        <v>0.56999999999999995</v>
      </c>
      <c r="G26" s="32">
        <f>+ROUND(G25/E27,2)</f>
        <v>1.68</v>
      </c>
    </row>
    <row r="27" spans="1:7" s="20" customFormat="1" ht="24">
      <c r="A27" s="22" t="s">
        <v>41</v>
      </c>
      <c r="B27" s="47">
        <v>4206.17</v>
      </c>
      <c r="C27" s="47"/>
      <c r="D27" s="47"/>
      <c r="E27" s="47">
        <v>4262.22</v>
      </c>
      <c r="F27" s="47"/>
      <c r="G27" s="47"/>
    </row>
    <row r="28" spans="1:7" s="20" customFormat="1" ht="24">
      <c r="A28" s="22" t="s">
        <v>42</v>
      </c>
      <c r="B28" s="47">
        <v>1.82</v>
      </c>
      <c r="C28" s="47"/>
      <c r="D28" s="47"/>
      <c r="E28" s="47">
        <v>1.82</v>
      </c>
      <c r="F28" s="47"/>
      <c r="G28" s="47"/>
    </row>
    <row r="29" spans="1:7" s="20" customFormat="1" ht="24">
      <c r="A29" s="22" t="s">
        <v>43</v>
      </c>
      <c r="B29" s="47">
        <f>+ROUND(B27*B28,2)</f>
        <v>7655.23</v>
      </c>
      <c r="C29" s="47" t="s">
        <v>44</v>
      </c>
      <c r="D29" s="47">
        <v>5203.0524000000005</v>
      </c>
      <c r="E29" s="47">
        <f>+ROUND(E27*E28,2)</f>
        <v>7757.24</v>
      </c>
      <c r="F29" s="47" t="s">
        <v>44</v>
      </c>
      <c r="G29" s="47">
        <v>5203.0524000000005</v>
      </c>
    </row>
    <row r="30" spans="1:7" ht="24">
      <c r="A30" s="21" t="s">
        <v>45</v>
      </c>
      <c r="B30" s="33">
        <f>B29-B25</f>
        <v>2565.9700000000003</v>
      </c>
      <c r="C30" s="34" t="s">
        <v>44</v>
      </c>
      <c r="D30" s="33">
        <f>B29-D25</f>
        <v>639.73999999999978</v>
      </c>
      <c r="E30" s="33">
        <f>E29-E25</f>
        <v>3026.6899999999996</v>
      </c>
      <c r="F30" s="34" t="s">
        <v>44</v>
      </c>
      <c r="G30" s="33">
        <f>E29-G25</f>
        <v>578.94999999999982</v>
      </c>
    </row>
    <row r="31" spans="1:7" ht="24">
      <c r="A31" s="23" t="s">
        <v>46</v>
      </c>
      <c r="B31" s="35">
        <f>(B28-B26)</f>
        <v>0.6100000000000001</v>
      </c>
      <c r="C31" s="36" t="s">
        <v>44</v>
      </c>
      <c r="D31" s="35">
        <f>B28-D26</f>
        <v>0.15000000000000013</v>
      </c>
      <c r="E31" s="35">
        <f>E28-E26</f>
        <v>0.71</v>
      </c>
      <c r="F31" s="36" t="s">
        <v>44</v>
      </c>
      <c r="G31" s="35">
        <f>E28-G26</f>
        <v>0.14000000000000012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3" right="0.2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ySplit="5" topLeftCell="A24" activePane="bottomLeft" state="frozen"/>
      <selection activeCell="A3" sqref="A3:A5"/>
      <selection pane="bottomLeft" activeCell="A3" sqref="A3:A5"/>
    </sheetView>
  </sheetViews>
  <sheetFormatPr defaultRowHeight="14.25"/>
  <cols>
    <col min="1" max="1" width="38.5" customWidth="1"/>
    <col min="2" max="7" width="10.25" customWidth="1"/>
  </cols>
  <sheetData>
    <row r="1" spans="1:7" ht="27.75">
      <c r="A1" s="1" t="s">
        <v>49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3"/>
      <c r="E2" s="2"/>
      <c r="F2" s="2"/>
      <c r="G2" s="3" t="s">
        <v>0</v>
      </c>
    </row>
    <row r="3" spans="1:7" ht="27.75">
      <c r="A3" s="48" t="s">
        <v>1</v>
      </c>
      <c r="B3" s="40" t="s">
        <v>32</v>
      </c>
      <c r="C3" s="41"/>
      <c r="D3" s="41"/>
      <c r="E3" s="41"/>
      <c r="F3" s="41"/>
      <c r="G3" s="42"/>
    </row>
    <row r="4" spans="1:7" ht="27.75">
      <c r="A4" s="49"/>
      <c r="B4" s="43" t="s">
        <v>2</v>
      </c>
      <c r="C4" s="43"/>
      <c r="D4" s="43"/>
      <c r="E4" s="43" t="s">
        <v>3</v>
      </c>
      <c r="F4" s="43"/>
      <c r="G4" s="43"/>
    </row>
    <row r="5" spans="1:7" ht="24">
      <c r="A5" s="50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15862.23</v>
      </c>
      <c r="C6" s="6">
        <f>+C7+C12+C20</f>
        <v>6631.41</v>
      </c>
      <c r="D6" s="6">
        <f t="shared" ref="D6:D18" si="0">+B6+C6</f>
        <v>22493.64</v>
      </c>
      <c r="E6" s="6">
        <f>+E7+E12+E20</f>
        <v>18850.240000000002</v>
      </c>
      <c r="F6" s="6">
        <f>+F7+F12+F20</f>
        <v>6938.4299999999994</v>
      </c>
      <c r="G6" s="6">
        <f t="shared" ref="G6:G18" si="1">+E6+F6</f>
        <v>25788.670000000002</v>
      </c>
    </row>
    <row r="7" spans="1:7" ht="24">
      <c r="A7" s="7" t="s">
        <v>8</v>
      </c>
      <c r="B7" s="8">
        <f>+B8+B9+B10+B11</f>
        <v>6717.92</v>
      </c>
      <c r="C7" s="8">
        <f>+C8+C9+C10+C11</f>
        <v>747.04</v>
      </c>
      <c r="D7" s="8">
        <f t="shared" si="0"/>
        <v>7464.96</v>
      </c>
      <c r="E7" s="8">
        <f>+E8+E9+E10+E11</f>
        <v>8194.1200000000008</v>
      </c>
      <c r="F7" s="8">
        <f>+F8+F9+F10+F11</f>
        <v>452.47999999999996</v>
      </c>
      <c r="G7" s="8">
        <f t="shared" si="1"/>
        <v>8646.6</v>
      </c>
    </row>
    <row r="8" spans="1:7" ht="24">
      <c r="A8" s="9" t="s">
        <v>35</v>
      </c>
      <c r="B8" s="10">
        <v>945.76</v>
      </c>
      <c r="C8" s="10">
        <v>633.47</v>
      </c>
      <c r="D8" s="10">
        <f t="shared" si="0"/>
        <v>1579.23</v>
      </c>
      <c r="E8" s="10">
        <v>747.52</v>
      </c>
      <c r="F8" s="10">
        <v>334.71</v>
      </c>
      <c r="G8" s="10">
        <f t="shared" si="1"/>
        <v>1082.23</v>
      </c>
    </row>
    <row r="9" spans="1:7" ht="24">
      <c r="A9" s="9" t="s">
        <v>36</v>
      </c>
      <c r="B9" s="10">
        <v>1160.25</v>
      </c>
      <c r="C9" s="10">
        <v>0</v>
      </c>
      <c r="D9" s="10">
        <f t="shared" si="0"/>
        <v>1160.25</v>
      </c>
      <c r="E9" s="10">
        <v>1569.92</v>
      </c>
      <c r="F9" s="10">
        <v>12.4</v>
      </c>
      <c r="G9" s="10">
        <f t="shared" si="1"/>
        <v>1582.3200000000002</v>
      </c>
    </row>
    <row r="10" spans="1:7" ht="24">
      <c r="A10" s="9" t="s">
        <v>9</v>
      </c>
      <c r="B10" s="10">
        <v>2628.42</v>
      </c>
      <c r="C10" s="10">
        <v>113.57</v>
      </c>
      <c r="D10" s="10">
        <f t="shared" si="0"/>
        <v>2741.9900000000002</v>
      </c>
      <c r="E10" s="10">
        <v>4371.1000000000004</v>
      </c>
      <c r="F10" s="10">
        <v>105.37</v>
      </c>
      <c r="G10" s="10">
        <f t="shared" si="1"/>
        <v>4476.47</v>
      </c>
    </row>
    <row r="11" spans="1:7" ht="24">
      <c r="A11" s="9" t="s">
        <v>10</v>
      </c>
      <c r="B11" s="10">
        <v>1983.49</v>
      </c>
      <c r="C11" s="10">
        <v>0</v>
      </c>
      <c r="D11" s="10">
        <f t="shared" si="0"/>
        <v>1983.49</v>
      </c>
      <c r="E11" s="10">
        <v>1505.58</v>
      </c>
      <c r="F11" s="10">
        <v>0</v>
      </c>
      <c r="G11" s="10">
        <f t="shared" si="1"/>
        <v>1505.58</v>
      </c>
    </row>
    <row r="12" spans="1:7" ht="24">
      <c r="A12" s="7" t="s">
        <v>11</v>
      </c>
      <c r="B12" s="8">
        <f>+B13+B14+B15+B16+B17+B18+B19</f>
        <v>9144.31</v>
      </c>
      <c r="C12" s="8">
        <f>+C13+C14+C15+C16+C17+C18+C19</f>
        <v>4412.82</v>
      </c>
      <c r="D12" s="8">
        <f t="shared" si="0"/>
        <v>13557.13</v>
      </c>
      <c r="E12" s="8">
        <f>+E13+E14+E15+E16+E17+E18+E19</f>
        <v>10656.12</v>
      </c>
      <c r="F12" s="8">
        <f>+F13+F14+F15+F16+F17+F18+F19</f>
        <v>4798.84</v>
      </c>
      <c r="G12" s="8">
        <f t="shared" si="1"/>
        <v>15454.960000000001</v>
      </c>
    </row>
    <row r="13" spans="1:7" ht="24">
      <c r="A13" s="9" t="s">
        <v>48</v>
      </c>
      <c r="B13" s="10">
        <v>1611.31</v>
      </c>
      <c r="C13" s="10">
        <v>4412.82</v>
      </c>
      <c r="D13" s="11">
        <f t="shared" si="0"/>
        <v>6024.1299999999992</v>
      </c>
      <c r="E13" s="10">
        <v>2879.34</v>
      </c>
      <c r="F13" s="10">
        <v>4754.38</v>
      </c>
      <c r="G13" s="11">
        <f t="shared" si="1"/>
        <v>7633.72</v>
      </c>
    </row>
    <row r="14" spans="1:7" ht="24">
      <c r="A14" s="9" t="s">
        <v>12</v>
      </c>
      <c r="B14" s="10">
        <v>5476.21</v>
      </c>
      <c r="C14" s="10">
        <v>0</v>
      </c>
      <c r="D14" s="11">
        <f t="shared" si="0"/>
        <v>5476.21</v>
      </c>
      <c r="E14" s="10">
        <v>5192</v>
      </c>
      <c r="F14" s="10">
        <v>0</v>
      </c>
      <c r="G14" s="11">
        <f t="shared" si="1"/>
        <v>5192</v>
      </c>
    </row>
    <row r="15" spans="1:7" ht="24">
      <c r="A15" s="9" t="s">
        <v>13</v>
      </c>
      <c r="B15" s="10">
        <v>1186.1199999999999</v>
      </c>
      <c r="C15" s="12">
        <v>0</v>
      </c>
      <c r="D15" s="11">
        <f t="shared" si="0"/>
        <v>1186.1199999999999</v>
      </c>
      <c r="E15" s="10">
        <v>1444.75</v>
      </c>
      <c r="F15" s="12">
        <v>0</v>
      </c>
      <c r="G15" s="11">
        <f t="shared" si="1"/>
        <v>1444.75</v>
      </c>
    </row>
    <row r="16" spans="1:7" ht="24">
      <c r="A16" s="9" t="s">
        <v>14</v>
      </c>
      <c r="B16" s="13">
        <v>643.19000000000005</v>
      </c>
      <c r="C16" s="13">
        <v>0</v>
      </c>
      <c r="D16" s="14">
        <f t="shared" si="0"/>
        <v>643.19000000000005</v>
      </c>
      <c r="E16" s="13">
        <v>563.29</v>
      </c>
      <c r="F16" s="13">
        <v>0</v>
      </c>
      <c r="G16" s="14">
        <f t="shared" si="1"/>
        <v>563.29</v>
      </c>
    </row>
    <row r="17" spans="1:7" ht="24">
      <c r="A17" s="15" t="s">
        <v>15</v>
      </c>
      <c r="B17" s="13">
        <v>84.51</v>
      </c>
      <c r="C17" s="13">
        <v>0</v>
      </c>
      <c r="D17" s="14">
        <f t="shared" si="0"/>
        <v>84.51</v>
      </c>
      <c r="E17" s="13">
        <v>135.13999999999999</v>
      </c>
      <c r="F17" s="13">
        <v>0</v>
      </c>
      <c r="G17" s="14">
        <f t="shared" si="1"/>
        <v>135.13999999999999</v>
      </c>
    </row>
    <row r="18" spans="1:7" ht="24">
      <c r="A18" s="9" t="s">
        <v>16</v>
      </c>
      <c r="B18" s="13">
        <v>135.22999999999999</v>
      </c>
      <c r="C18" s="13">
        <v>0</v>
      </c>
      <c r="D18" s="14">
        <f t="shared" si="0"/>
        <v>135.22999999999999</v>
      </c>
      <c r="E18" s="13">
        <v>380.58</v>
      </c>
      <c r="F18" s="13">
        <v>42.81</v>
      </c>
      <c r="G18" s="14">
        <f t="shared" si="1"/>
        <v>423.39</v>
      </c>
    </row>
    <row r="19" spans="1:7" ht="24">
      <c r="A19" s="9" t="s">
        <v>17</v>
      </c>
      <c r="B19" s="13">
        <v>7.74</v>
      </c>
      <c r="C19" s="13">
        <v>0</v>
      </c>
      <c r="D19" s="14">
        <f>+B19+C19</f>
        <v>7.74</v>
      </c>
      <c r="E19" s="13">
        <v>61.02</v>
      </c>
      <c r="F19" s="13">
        <v>1.65</v>
      </c>
      <c r="G19" s="14">
        <f>+E19+F19</f>
        <v>62.67</v>
      </c>
    </row>
    <row r="20" spans="1:7" ht="24">
      <c r="A20" s="7" t="s">
        <v>18</v>
      </c>
      <c r="B20" s="16">
        <v>0</v>
      </c>
      <c r="C20" s="16">
        <f>ROUND((B7+C7+B12+C12)*0.07,2)</f>
        <v>1471.55</v>
      </c>
      <c r="D20" s="17">
        <f>+B20+C20</f>
        <v>1471.55</v>
      </c>
      <c r="E20" s="16">
        <v>0</v>
      </c>
      <c r="F20" s="16">
        <f>ROUND((E7+F7+E12+F12)*0.07,2)</f>
        <v>1687.11</v>
      </c>
      <c r="G20" s="17">
        <f>+E20+F20</f>
        <v>1687.11</v>
      </c>
    </row>
    <row r="21" spans="1:7" ht="24">
      <c r="A21" s="7" t="s">
        <v>19</v>
      </c>
      <c r="B21" s="16">
        <f>+B22+B23+B24</f>
        <v>0</v>
      </c>
      <c r="C21" s="16">
        <f>+C22+C23+C24</f>
        <v>1135.68</v>
      </c>
      <c r="D21" s="16">
        <f>+B21+C21</f>
        <v>1135.68</v>
      </c>
      <c r="E21" s="16">
        <f>+E22+E23+E24</f>
        <v>0</v>
      </c>
      <c r="F21" s="16">
        <f>+F22+F23+F24</f>
        <v>1073.57</v>
      </c>
      <c r="G21" s="16">
        <f>+E21+F21</f>
        <v>1073.57</v>
      </c>
    </row>
    <row r="22" spans="1:7" ht="24">
      <c r="A22" s="9" t="s">
        <v>20</v>
      </c>
      <c r="B22" s="13">
        <v>0</v>
      </c>
      <c r="C22" s="13">
        <v>1047.3800000000001</v>
      </c>
      <c r="D22" s="13">
        <f t="shared" ref="D22:D25" si="2">+B22+C22</f>
        <v>1047.3800000000001</v>
      </c>
      <c r="E22" s="13">
        <v>0</v>
      </c>
      <c r="F22" s="13">
        <v>933.89</v>
      </c>
      <c r="G22" s="13">
        <f t="shared" ref="G22:G25" si="3">+E22+F22</f>
        <v>933.89</v>
      </c>
    </row>
    <row r="23" spans="1:7" ht="24">
      <c r="A23" s="18" t="s">
        <v>21</v>
      </c>
      <c r="B23" s="13">
        <v>0</v>
      </c>
      <c r="C23" s="13">
        <v>75.11</v>
      </c>
      <c r="D23" s="13">
        <f t="shared" si="2"/>
        <v>75.11</v>
      </c>
      <c r="E23" s="13">
        <v>0</v>
      </c>
      <c r="F23" s="13">
        <v>104.25</v>
      </c>
      <c r="G23" s="13">
        <f t="shared" si="3"/>
        <v>104.25</v>
      </c>
    </row>
    <row r="24" spans="1:7" ht="24">
      <c r="A24" s="18" t="s">
        <v>22</v>
      </c>
      <c r="B24" s="13">
        <v>0</v>
      </c>
      <c r="C24" s="13">
        <v>13.19</v>
      </c>
      <c r="D24" s="13">
        <f t="shared" si="2"/>
        <v>13.19</v>
      </c>
      <c r="E24" s="13">
        <v>0</v>
      </c>
      <c r="F24" s="13">
        <v>35.43</v>
      </c>
      <c r="G24" s="13">
        <f t="shared" si="3"/>
        <v>35.43</v>
      </c>
    </row>
    <row r="25" spans="1:7" ht="24">
      <c r="A25" s="21" t="s">
        <v>24</v>
      </c>
      <c r="B25" s="16">
        <f>+B6+B21</f>
        <v>15862.23</v>
      </c>
      <c r="C25" s="16">
        <f>+C6+C21</f>
        <v>7767.09</v>
      </c>
      <c r="D25" s="16">
        <f t="shared" si="2"/>
        <v>23629.32</v>
      </c>
      <c r="E25" s="16">
        <f>+E6+E21</f>
        <v>18850.240000000002</v>
      </c>
      <c r="F25" s="16">
        <f>+F6+F21</f>
        <v>8011.9999999999991</v>
      </c>
      <c r="G25" s="16">
        <f t="shared" si="3"/>
        <v>26862.240000000002</v>
      </c>
    </row>
    <row r="26" spans="1:7" ht="24">
      <c r="A26" s="21" t="s">
        <v>25</v>
      </c>
      <c r="B26" s="16">
        <f>B25/B27</f>
        <v>3.014378044122314</v>
      </c>
      <c r="C26" s="16">
        <f>C25/B27</f>
        <v>1.4760185398094712</v>
      </c>
      <c r="D26" s="16">
        <f>D25/B27</f>
        <v>4.4903965839317852</v>
      </c>
      <c r="E26" s="16">
        <f>E25/E27</f>
        <v>3.4637487022592177</v>
      </c>
      <c r="F26" s="16">
        <f>F25/E27</f>
        <v>1.4722122690480783</v>
      </c>
      <c r="G26" s="16">
        <f>G25/E27</f>
        <v>4.9359609713072965</v>
      </c>
    </row>
    <row r="27" spans="1:7" s="20" customFormat="1" ht="24">
      <c r="A27" s="22" t="s">
        <v>26</v>
      </c>
      <c r="B27" s="47">
        <v>5262.19</v>
      </c>
      <c r="C27" s="47"/>
      <c r="D27" s="47"/>
      <c r="E27" s="47">
        <v>5442.15</v>
      </c>
      <c r="F27" s="47"/>
      <c r="G27" s="47"/>
    </row>
    <row r="28" spans="1:7" s="20" customFormat="1" ht="24">
      <c r="A28" s="22" t="s">
        <v>27</v>
      </c>
      <c r="B28" s="37">
        <v>11.21</v>
      </c>
      <c r="C28" s="38"/>
      <c r="D28" s="39"/>
      <c r="E28" s="37">
        <v>11.21</v>
      </c>
      <c r="F28" s="38"/>
      <c r="G28" s="39"/>
    </row>
    <row r="29" spans="1:7" ht="24">
      <c r="A29" s="22" t="s">
        <v>28</v>
      </c>
      <c r="B29" s="37">
        <f>B27*B28</f>
        <v>58989.149899999997</v>
      </c>
      <c r="C29" s="38"/>
      <c r="D29" s="39"/>
      <c r="E29" s="37">
        <f>E27*E28</f>
        <v>61006.501499999998</v>
      </c>
      <c r="F29" s="38"/>
      <c r="G29" s="39"/>
    </row>
    <row r="30" spans="1:7" ht="24">
      <c r="A30" s="21" t="s">
        <v>29</v>
      </c>
      <c r="B30" s="27">
        <f>B29-B25</f>
        <v>43126.919899999994</v>
      </c>
      <c r="C30" s="28"/>
      <c r="D30" s="27">
        <f>B29-D25</f>
        <v>35359.829899999997</v>
      </c>
      <c r="E30" s="27">
        <f>E29-E25</f>
        <v>42156.261499999993</v>
      </c>
      <c r="F30" s="28"/>
      <c r="G30" s="27">
        <f>E29-G25</f>
        <v>34144.261499999993</v>
      </c>
    </row>
    <row r="31" spans="1:7" ht="24">
      <c r="A31" s="23" t="s">
        <v>30</v>
      </c>
      <c r="B31" s="26">
        <f>B28-B26</f>
        <v>8.1956219558776873</v>
      </c>
      <c r="C31" s="24"/>
      <c r="D31" s="26">
        <f>B28-D26</f>
        <v>6.7196034160682157</v>
      </c>
      <c r="E31" s="26">
        <f>E28-E26</f>
        <v>7.7462512977407831</v>
      </c>
      <c r="F31" s="24"/>
      <c r="G31" s="26">
        <f>E28-G26</f>
        <v>6.2740390286927044</v>
      </c>
    </row>
  </sheetData>
  <mergeCells count="10">
    <mergeCell ref="A3:A5"/>
    <mergeCell ref="B4:D4"/>
    <mergeCell ref="B27:D27"/>
    <mergeCell ref="B28:D28"/>
    <mergeCell ref="B29:D29"/>
    <mergeCell ref="E4:G4"/>
    <mergeCell ref="E27:G27"/>
    <mergeCell ref="E28:G28"/>
    <mergeCell ref="E29:G29"/>
    <mergeCell ref="B3:G3"/>
  </mergeCells>
  <pageMargins left="0.35" right="0.31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ySplit="5" topLeftCell="A21" activePane="bottomLeft" state="frozen"/>
      <selection activeCell="A3" sqref="A3:A5"/>
      <selection pane="bottomLeft" activeCell="A3" sqref="A3:A5"/>
    </sheetView>
  </sheetViews>
  <sheetFormatPr defaultRowHeight="14.25"/>
  <cols>
    <col min="1" max="1" width="38.625" customWidth="1"/>
    <col min="2" max="7" width="10.25" customWidth="1"/>
  </cols>
  <sheetData>
    <row r="1" spans="1:7" ht="27.75">
      <c r="A1" s="1" t="s">
        <v>50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8" t="s">
        <v>1</v>
      </c>
      <c r="B3" s="40" t="s">
        <v>32</v>
      </c>
      <c r="C3" s="41"/>
      <c r="D3" s="41"/>
      <c r="E3" s="41"/>
      <c r="F3" s="41"/>
      <c r="G3" s="42"/>
    </row>
    <row r="4" spans="1:7" ht="27.75">
      <c r="A4" s="49"/>
      <c r="B4" s="43" t="s">
        <v>2</v>
      </c>
      <c r="C4" s="43"/>
      <c r="D4" s="43"/>
      <c r="E4" s="43" t="s">
        <v>3</v>
      </c>
      <c r="F4" s="43"/>
      <c r="G4" s="43"/>
    </row>
    <row r="5" spans="1:7" ht="24">
      <c r="A5" s="50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3078.4700000000003</v>
      </c>
      <c r="C6" s="6">
        <f>+C7+C10+C17</f>
        <v>469.58000000000004</v>
      </c>
      <c r="D6" s="6">
        <f t="shared" ref="D6:D15" si="0">+B6+C6</f>
        <v>3548.05</v>
      </c>
      <c r="E6" s="6">
        <f>+E7+E10+E17</f>
        <v>4267.5200000000004</v>
      </c>
      <c r="F6" s="6">
        <f>+F7+F10+F17</f>
        <v>354.65999999999997</v>
      </c>
      <c r="G6" s="6">
        <f t="shared" ref="G6:G15" si="1">+E6+F6</f>
        <v>4622.18</v>
      </c>
    </row>
    <row r="7" spans="1:7" ht="24">
      <c r="A7" s="7" t="s">
        <v>8</v>
      </c>
      <c r="B7" s="8">
        <f>+B8+B9</f>
        <v>1601.83</v>
      </c>
      <c r="C7" s="8">
        <f>+C8+C9</f>
        <v>235.21</v>
      </c>
      <c r="D7" s="8">
        <f t="shared" si="0"/>
        <v>1837.04</v>
      </c>
      <c r="E7" s="8">
        <f>+E8+E9</f>
        <v>2187.48</v>
      </c>
      <c r="F7" s="8">
        <f>+F8+F9</f>
        <v>52.27</v>
      </c>
      <c r="G7" s="8">
        <f t="shared" si="1"/>
        <v>2239.75</v>
      </c>
    </row>
    <row r="8" spans="1:7" ht="24">
      <c r="A8" s="9" t="s">
        <v>9</v>
      </c>
      <c r="B8" s="10">
        <v>437.3</v>
      </c>
      <c r="C8" s="10">
        <v>208.18</v>
      </c>
      <c r="D8" s="10">
        <f t="shared" si="0"/>
        <v>645.48</v>
      </c>
      <c r="E8" s="10">
        <v>538.79999999999995</v>
      </c>
      <c r="F8" s="10">
        <v>52.27</v>
      </c>
      <c r="G8" s="10">
        <f t="shared" si="1"/>
        <v>591.06999999999994</v>
      </c>
    </row>
    <row r="9" spans="1:7" ht="24">
      <c r="A9" s="9" t="s">
        <v>10</v>
      </c>
      <c r="B9" s="10">
        <v>1164.53</v>
      </c>
      <c r="C9" s="10">
        <v>27.03</v>
      </c>
      <c r="D9" s="10">
        <f t="shared" si="0"/>
        <v>1191.56</v>
      </c>
      <c r="E9" s="10">
        <v>1648.68</v>
      </c>
      <c r="F9" s="10">
        <v>0</v>
      </c>
      <c r="G9" s="10">
        <f t="shared" si="1"/>
        <v>1648.68</v>
      </c>
    </row>
    <row r="10" spans="1:7" ht="24">
      <c r="A10" s="7" t="s">
        <v>11</v>
      </c>
      <c r="B10" s="8">
        <f>+B11+B12+B13+B14+B15+B16</f>
        <v>1476.64</v>
      </c>
      <c r="C10" s="8">
        <f>+C11+C12+C13+C14+C15+C16</f>
        <v>2.25</v>
      </c>
      <c r="D10" s="8">
        <f t="shared" si="0"/>
        <v>1478.89</v>
      </c>
      <c r="E10" s="8">
        <f>+E11+E12+E13+E14+E15+E16</f>
        <v>2080.04</v>
      </c>
      <c r="F10" s="8">
        <f>+F11+F12+F13+F14+F15+F16</f>
        <v>0</v>
      </c>
      <c r="G10" s="8">
        <f t="shared" si="1"/>
        <v>2080.04</v>
      </c>
    </row>
    <row r="11" spans="1:7" ht="24">
      <c r="A11" s="9" t="s">
        <v>12</v>
      </c>
      <c r="B11" s="10">
        <v>1346.15</v>
      </c>
      <c r="C11" s="10">
        <v>0</v>
      </c>
      <c r="D11" s="11">
        <f t="shared" si="0"/>
        <v>1346.15</v>
      </c>
      <c r="E11" s="10">
        <v>1645.81</v>
      </c>
      <c r="F11" s="10">
        <v>0</v>
      </c>
      <c r="G11" s="11">
        <f t="shared" si="1"/>
        <v>1645.81</v>
      </c>
    </row>
    <row r="12" spans="1:7" ht="24">
      <c r="A12" s="9" t="s">
        <v>13</v>
      </c>
      <c r="B12" s="10">
        <v>90.92</v>
      </c>
      <c r="C12" s="12">
        <v>0</v>
      </c>
      <c r="D12" s="11">
        <f t="shared" si="0"/>
        <v>90.92</v>
      </c>
      <c r="E12" s="10">
        <v>428.25</v>
      </c>
      <c r="F12" s="12">
        <v>0</v>
      </c>
      <c r="G12" s="11">
        <f t="shared" si="1"/>
        <v>428.25</v>
      </c>
    </row>
    <row r="13" spans="1:7" ht="24" hidden="1">
      <c r="A13" s="9" t="s">
        <v>14</v>
      </c>
      <c r="B13" s="13">
        <v>0</v>
      </c>
      <c r="C13" s="13">
        <v>0</v>
      </c>
      <c r="D13" s="14">
        <f t="shared" si="0"/>
        <v>0</v>
      </c>
      <c r="E13" s="13">
        <v>0</v>
      </c>
      <c r="F13" s="13">
        <v>0</v>
      </c>
      <c r="G13" s="14">
        <f t="shared" si="1"/>
        <v>0</v>
      </c>
    </row>
    <row r="14" spans="1:7" ht="24">
      <c r="A14" s="15" t="s">
        <v>15</v>
      </c>
      <c r="B14" s="13">
        <v>35.61</v>
      </c>
      <c r="C14" s="13">
        <v>0</v>
      </c>
      <c r="D14" s="14">
        <f t="shared" si="0"/>
        <v>35.61</v>
      </c>
      <c r="E14" s="13">
        <v>4.55</v>
      </c>
      <c r="F14" s="13">
        <v>0</v>
      </c>
      <c r="G14" s="14">
        <f t="shared" si="1"/>
        <v>4.55</v>
      </c>
    </row>
    <row r="15" spans="1:7" ht="24">
      <c r="A15" s="9" t="s">
        <v>16</v>
      </c>
      <c r="B15" s="13">
        <v>1.71</v>
      </c>
      <c r="C15" s="13">
        <v>0</v>
      </c>
      <c r="D15" s="14">
        <f t="shared" si="0"/>
        <v>1.71</v>
      </c>
      <c r="E15" s="13">
        <v>0</v>
      </c>
      <c r="F15" s="13">
        <v>0</v>
      </c>
      <c r="G15" s="14">
        <f t="shared" si="1"/>
        <v>0</v>
      </c>
    </row>
    <row r="16" spans="1:7" ht="24">
      <c r="A16" s="9" t="s">
        <v>17</v>
      </c>
      <c r="B16" s="13">
        <v>2.25</v>
      </c>
      <c r="C16" s="13">
        <v>2.25</v>
      </c>
      <c r="D16" s="14">
        <f>+B16+C16</f>
        <v>4.5</v>
      </c>
      <c r="E16" s="13">
        <v>1.43</v>
      </c>
      <c r="F16" s="13">
        <v>0</v>
      </c>
      <c r="G16" s="14">
        <f>+E16+F16</f>
        <v>1.43</v>
      </c>
    </row>
    <row r="17" spans="1:7" ht="24">
      <c r="A17" s="7" t="s">
        <v>18</v>
      </c>
      <c r="B17" s="16">
        <v>0</v>
      </c>
      <c r="C17" s="16">
        <f>ROUND((B7+C7+B10+C10)*0.07,2)</f>
        <v>232.12</v>
      </c>
      <c r="D17" s="17">
        <f>+B17+C17</f>
        <v>232.12</v>
      </c>
      <c r="E17" s="16">
        <v>0</v>
      </c>
      <c r="F17" s="16">
        <f>ROUND((E7+F7+E10+F10)*0.07,2)</f>
        <v>302.39</v>
      </c>
      <c r="G17" s="17">
        <f>+E17+F17</f>
        <v>302.39</v>
      </c>
    </row>
    <row r="18" spans="1:7" ht="24">
      <c r="A18" s="7" t="s">
        <v>19</v>
      </c>
      <c r="B18" s="16">
        <f>+B19+B20+B21+B22</f>
        <v>0</v>
      </c>
      <c r="C18" s="16">
        <f>+C19+C20+C21+C22</f>
        <v>1813.24</v>
      </c>
      <c r="D18" s="16">
        <f>+B18+C18</f>
        <v>1813.24</v>
      </c>
      <c r="E18" s="16">
        <f t="shared" ref="E18:F18" si="2">+E19+E20+E21+E22</f>
        <v>0</v>
      </c>
      <c r="F18" s="16">
        <f t="shared" si="2"/>
        <v>2131.19</v>
      </c>
      <c r="G18" s="16">
        <f t="shared" ref="G18:G23" si="3">+E18+F18</f>
        <v>2131.19</v>
      </c>
    </row>
    <row r="19" spans="1:7" ht="24">
      <c r="A19" s="9" t="s">
        <v>20</v>
      </c>
      <c r="B19" s="13"/>
      <c r="C19" s="13">
        <v>1000</v>
      </c>
      <c r="D19" s="13">
        <f t="shared" ref="D19:D23" si="4">+B19+C19</f>
        <v>1000</v>
      </c>
      <c r="E19" s="13"/>
      <c r="F19" s="13">
        <v>1293.28</v>
      </c>
      <c r="G19" s="14">
        <f t="shared" si="3"/>
        <v>1293.28</v>
      </c>
    </row>
    <row r="20" spans="1:7" ht="24">
      <c r="A20" s="18" t="s">
        <v>21</v>
      </c>
      <c r="B20" s="13"/>
      <c r="C20" s="13">
        <v>60.2</v>
      </c>
      <c r="D20" s="13">
        <f t="shared" si="4"/>
        <v>60.2</v>
      </c>
      <c r="E20" s="13"/>
      <c r="F20" s="13">
        <v>50.59</v>
      </c>
      <c r="G20" s="14">
        <f t="shared" si="3"/>
        <v>50.59</v>
      </c>
    </row>
    <row r="21" spans="1:7" ht="24">
      <c r="A21" s="18" t="s">
        <v>22</v>
      </c>
      <c r="B21" s="13"/>
      <c r="C21" s="13">
        <v>16.309999999999999</v>
      </c>
      <c r="D21" s="13">
        <f t="shared" si="4"/>
        <v>16.309999999999999</v>
      </c>
      <c r="E21" s="13"/>
      <c r="F21" s="13">
        <v>9</v>
      </c>
      <c r="G21" s="14">
        <f t="shared" si="3"/>
        <v>9</v>
      </c>
    </row>
    <row r="22" spans="1:7" s="20" customFormat="1" ht="24">
      <c r="A22" s="9" t="s">
        <v>23</v>
      </c>
      <c r="B22" s="19"/>
      <c r="C22" s="19">
        <v>736.73</v>
      </c>
      <c r="D22" s="13">
        <f t="shared" si="4"/>
        <v>736.73</v>
      </c>
      <c r="E22" s="19"/>
      <c r="F22" s="19">
        <v>778.32</v>
      </c>
      <c r="G22" s="19">
        <f t="shared" si="3"/>
        <v>778.32</v>
      </c>
    </row>
    <row r="23" spans="1:7" ht="24">
      <c r="A23" s="21" t="s">
        <v>24</v>
      </c>
      <c r="B23" s="16">
        <f>+B6+B18</f>
        <v>3078.4700000000003</v>
      </c>
      <c r="C23" s="16">
        <f>+C6+C18</f>
        <v>2282.8200000000002</v>
      </c>
      <c r="D23" s="16">
        <f t="shared" si="4"/>
        <v>5361.2900000000009</v>
      </c>
      <c r="E23" s="16">
        <f t="shared" ref="E23:F23" si="5">SUM(E6,E18)</f>
        <v>4267.5200000000004</v>
      </c>
      <c r="F23" s="16">
        <f t="shared" si="5"/>
        <v>2485.85</v>
      </c>
      <c r="G23" s="16">
        <f t="shared" si="3"/>
        <v>6753.3700000000008</v>
      </c>
    </row>
    <row r="24" spans="1:7" ht="24">
      <c r="A24" s="21" t="s">
        <v>25</v>
      </c>
      <c r="B24" s="16">
        <f>B23/B25</f>
        <v>1.028474161777873</v>
      </c>
      <c r="C24" s="16">
        <f>C23/B25</f>
        <v>0.76265852387379574</v>
      </c>
      <c r="D24" s="16">
        <f>D23/B25</f>
        <v>1.7911326856516689</v>
      </c>
      <c r="E24" s="16">
        <f>E23/E25</f>
        <v>1.8007857169984094</v>
      </c>
      <c r="F24" s="16">
        <f>F23/E25</f>
        <v>1.0489659508568197</v>
      </c>
      <c r="G24" s="16">
        <f>G23/E25</f>
        <v>2.8497516678552293</v>
      </c>
    </row>
    <row r="25" spans="1:7" s="20" customFormat="1" ht="24">
      <c r="A25" s="22" t="s">
        <v>26</v>
      </c>
      <c r="B25" s="47">
        <v>2993.24</v>
      </c>
      <c r="C25" s="47"/>
      <c r="D25" s="47"/>
      <c r="E25" s="47">
        <v>2369.81</v>
      </c>
      <c r="F25" s="47"/>
      <c r="G25" s="47"/>
    </row>
    <row r="26" spans="1:7" s="20" customFormat="1" ht="24">
      <c r="A26" s="22" t="s">
        <v>27</v>
      </c>
      <c r="B26" s="37">
        <v>4.9400000000000004</v>
      </c>
      <c r="C26" s="38"/>
      <c r="D26" s="39"/>
      <c r="E26" s="37">
        <v>4.9400000000000004</v>
      </c>
      <c r="F26" s="38"/>
      <c r="G26" s="39"/>
    </row>
    <row r="27" spans="1:7" ht="24">
      <c r="A27" s="22" t="s">
        <v>28</v>
      </c>
      <c r="B27" s="37">
        <f>B25*B26</f>
        <v>14786.605600000001</v>
      </c>
      <c r="C27" s="38"/>
      <c r="D27" s="39"/>
      <c r="E27" s="37">
        <f>E25*E26</f>
        <v>11706.8614</v>
      </c>
      <c r="F27" s="38"/>
      <c r="G27" s="39"/>
    </row>
    <row r="28" spans="1:7" ht="24">
      <c r="A28" s="21" t="s">
        <v>29</v>
      </c>
      <c r="B28" s="27">
        <f>B27-B23</f>
        <v>11708.135600000001</v>
      </c>
      <c r="C28" s="28"/>
      <c r="D28" s="27">
        <f>B27-D23</f>
        <v>9425.3155999999999</v>
      </c>
      <c r="E28" s="27">
        <f>E27-E23</f>
        <v>7439.3413999999993</v>
      </c>
      <c r="F28" s="28"/>
      <c r="G28" s="29">
        <f>E27-G23</f>
        <v>4953.491399999999</v>
      </c>
    </row>
    <row r="29" spans="1:7" ht="24">
      <c r="A29" s="23" t="s">
        <v>30</v>
      </c>
      <c r="B29" s="26">
        <f>B26-B24</f>
        <v>3.9115258382221274</v>
      </c>
      <c r="C29" s="24"/>
      <c r="D29" s="26">
        <f>B26-D24</f>
        <v>3.1488673143483314</v>
      </c>
      <c r="E29" s="26">
        <f>E26-E24</f>
        <v>3.139214283001591</v>
      </c>
      <c r="F29" s="24"/>
      <c r="G29" s="25">
        <f>E26-G24</f>
        <v>2.0902483321447711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8999999999999998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ยางพารา</vt:lpstr>
      <vt:lpstr>มันสำปะหลัง</vt:lpstr>
      <vt:lpstr>สับปะรด</vt:lpstr>
      <vt:lpstr>ปาล์มน้ำมัน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2018-10-18T08:37:07Z</cp:lastPrinted>
  <dcterms:created xsi:type="dcterms:W3CDTF">2018-08-20T03:58:31Z</dcterms:created>
  <dcterms:modified xsi:type="dcterms:W3CDTF">2018-10-18T08:37:16Z</dcterms:modified>
</cp:coreProperties>
</file>