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20" windowWidth="19875" windowHeight="7725" activeTab="1"/>
  </bookViews>
  <sheets>
    <sheet name="ข้าวเจ้านาปี" sheetId="1" r:id="rId1"/>
    <sheet name="ข้าวเจ้านาปรัง" sheetId="2" r:id="rId2"/>
    <sheet name="มะม่วงน้ำดอกไม้" sheetId="3" r:id="rId3"/>
  </sheets>
  <calcPr calcId="125725"/>
</workbook>
</file>

<file path=xl/calcChain.xml><?xml version="1.0" encoding="utf-8"?>
<calcChain xmlns="http://schemas.openxmlformats.org/spreadsheetml/2006/main">
  <c r="B26" i="3"/>
  <c r="D21"/>
  <c r="D20"/>
  <c r="D19"/>
  <c r="D18"/>
  <c r="C17"/>
  <c r="B17"/>
  <c r="D15"/>
  <c r="D14"/>
  <c r="D13"/>
  <c r="D12"/>
  <c r="D11"/>
  <c r="D10"/>
  <c r="C9"/>
  <c r="B9"/>
  <c r="D9" s="1"/>
  <c r="D8"/>
  <c r="D7"/>
  <c r="C6"/>
  <c r="B6"/>
  <c r="B29" i="2"/>
  <c r="D24"/>
  <c r="D23"/>
  <c r="D22"/>
  <c r="C21"/>
  <c r="B21"/>
  <c r="D19"/>
  <c r="D18"/>
  <c r="D17"/>
  <c r="D16"/>
  <c r="D15"/>
  <c r="D14"/>
  <c r="D13"/>
  <c r="C12"/>
  <c r="B12"/>
  <c r="D11"/>
  <c r="D10"/>
  <c r="D9"/>
  <c r="D8"/>
  <c r="C7"/>
  <c r="B7"/>
  <c r="B29" i="1"/>
  <c r="D24"/>
  <c r="D23"/>
  <c r="D22"/>
  <c r="C21"/>
  <c r="B21"/>
  <c r="D19"/>
  <c r="D18"/>
  <c r="D17"/>
  <c r="D16"/>
  <c r="D15"/>
  <c r="D14"/>
  <c r="D13"/>
  <c r="C12"/>
  <c r="B12"/>
  <c r="D11"/>
  <c r="D10"/>
  <c r="D9"/>
  <c r="D8"/>
  <c r="C7"/>
  <c r="B7"/>
  <c r="D17" i="3" l="1"/>
  <c r="D21" i="1"/>
  <c r="D12" i="2"/>
  <c r="D21"/>
  <c r="C20" i="1"/>
  <c r="D20" s="1"/>
  <c r="B5" i="3"/>
  <c r="B22" s="1"/>
  <c r="B23" s="1"/>
  <c r="B28" s="1"/>
  <c r="C16"/>
  <c r="D16" s="1"/>
  <c r="B6" i="2"/>
  <c r="B25" s="1"/>
  <c r="B30" s="1"/>
  <c r="C20"/>
  <c r="D20" s="1"/>
  <c r="D6" i="3"/>
  <c r="D7" i="2"/>
  <c r="D12" i="1"/>
  <c r="D7"/>
  <c r="B6"/>
  <c r="B25" s="1"/>
  <c r="B30" s="1"/>
  <c r="C6" i="2" l="1"/>
  <c r="C25" s="1"/>
  <c r="C26" s="1"/>
  <c r="C6" i="1"/>
  <c r="C25" s="1"/>
  <c r="C26" s="1"/>
  <c r="B26"/>
  <c r="B31" s="1"/>
  <c r="B27" i="3"/>
  <c r="C5"/>
  <c r="C22" s="1"/>
  <c r="C23" s="1"/>
  <c r="B26" i="2"/>
  <c r="B31" s="1"/>
  <c r="D6"/>
  <c r="D25" i="1" l="1"/>
  <c r="D26" s="1"/>
  <c r="D31" s="1"/>
  <c r="D25" i="2"/>
  <c r="D30" s="1"/>
  <c r="D6" i="1"/>
  <c r="D22" i="3"/>
  <c r="D23" s="1"/>
  <c r="D28" s="1"/>
  <c r="D5"/>
  <c r="D26" i="2"/>
  <c r="D31" s="1"/>
  <c r="D30" i="1" l="1"/>
  <c r="D27" i="3"/>
</calcChain>
</file>

<file path=xl/sharedStrings.xml><?xml version="1.0" encoding="utf-8"?>
<sst xmlns="http://schemas.openxmlformats.org/spreadsheetml/2006/main" count="107" uniqueCount="50">
  <si>
    <t>หน่วย: บาท/ไร่</t>
  </si>
  <si>
    <t>รายการ</t>
  </si>
  <si>
    <t>S1/S2</t>
  </si>
  <si>
    <t>เงินสด</t>
  </si>
  <si>
    <t>ประเมิน</t>
  </si>
  <si>
    <t>รวม</t>
  </si>
  <si>
    <t>1. ต้นทุนผันแปร</t>
  </si>
  <si>
    <t xml:space="preserve">  1.1 ค่าแรงงาน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</si>
  <si>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</si>
  <si>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</si>
  <si>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</si>
  <si>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</si>
  <si>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</si>
  <si>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</si>
  <si>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</si>
  <si>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</si>
  <si>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</si>
  <si>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</si>
  <si>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</si>
  <si>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</si>
  <si>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</si>
  <si>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 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</si>
  <si>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</si>
  <si>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</si>
  <si>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</si>
  <si>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</si>
  <si>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</si>
  <si>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</si>
  <si>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</si>
  <si>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</si>
  <si>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/>
  </si>
  <si>
    <t>8. ผลตอบแทนสุทธิต่อไร่</t>
  </si>
  <si>
    <t>9. ผลตอบแทนสุทธิต่อกิโลกรัม</t>
  </si>
  <si>
    <t>ตารางที่ 37  ต้นทุนการผลิตข้าวเจ้านาปี แยกตามลักษณะความเหมาะสมของพื้นที่</t>
  </si>
  <si>
    <t>สมุทรปราการ</t>
  </si>
  <si>
    <t>ตารางที่ 38  ต้นทุนการผลิตข้าวเจ้านาปรัง แยกตามลักษณะความเหมาะสมของพื้นที่</t>
  </si>
  <si>
    <t>รายงาน</t>
  </si>
  <si>
    <t>1.ต้นทุนผันแปร</t>
  </si>
  <si>
    <t>2.ต้นทุนคงที่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</si>
  <si>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</si>
  <si>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</si>
  <si>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</si>
  <si>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</si>
  <si>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</si>
  <si>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</si>
  <si>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</si>
  <si>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</si>
  <si>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ตารางที่ 39  ต้นทุนการผลิตมะม่วงน้ำดอกไม้</t>
  </si>
  <si>
    <t xml:space="preserve">       : การเพาะปลูกเป็นลักษณะไม่เชิงพาณิชย์ (หัวไร่ปลายนา)</t>
  </si>
  <si>
    <t>ที่มา : จากการสำรวจโดยสุ่มตัวอย่าง สำนักงานเศรษฐกิจการเกษตรที่ 6</t>
  </si>
</sst>
</file>

<file path=xl/styles.xml><?xml version="1.0" encoding="utf-8"?>
<styleSheet xmlns="http://schemas.openxmlformats.org/spreadsheetml/2006/main">
  <numFmts count="2">
    <numFmt numFmtId="187" formatCode="_-* #,##0.00_-;\-* #,##0.00_-;_-* &quot;-&quot;??_-;_-@_-"/>
    <numFmt numFmtId="188" formatCode="#,##0.000"/>
  </numFmts>
  <fonts count="12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6"/>
      <name val="Angsana New"/>
      <family val="1"/>
    </font>
    <font>
      <sz val="14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187" fontId="1" fillId="0" borderId="0" applyFont="0" applyFill="0" applyBorder="0" applyAlignment="0" applyProtection="0"/>
    <xf numFmtId="0" fontId="2" fillId="0" borderId="0"/>
    <xf numFmtId="187" fontId="8" fillId="0" borderId="0" applyFont="0" applyFill="0" applyBorder="0" applyAlignment="0" applyProtection="0"/>
    <xf numFmtId="0" fontId="8" fillId="0" borderId="0"/>
  </cellStyleXfs>
  <cellXfs count="47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187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187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187" fontId="6" fillId="0" borderId="10" xfId="1" applyFont="1" applyFill="1" applyBorder="1"/>
    <xf numFmtId="187" fontId="7" fillId="0" borderId="10" xfId="1" applyFont="1" applyFill="1" applyBorder="1"/>
    <xf numFmtId="187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187" fontId="9" fillId="0" borderId="10" xfId="1" applyFont="1" applyFill="1" applyBorder="1" applyAlignment="1">
      <alignment vertical="center"/>
    </xf>
    <xf numFmtId="4" fontId="5" fillId="0" borderId="10" xfId="1" applyNumberFormat="1" applyFont="1" applyFill="1" applyBorder="1" applyAlignment="1">
      <alignment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2" fontId="6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187" fontId="10" fillId="0" borderId="10" xfId="1" applyFont="1" applyFill="1" applyBorder="1"/>
    <xf numFmtId="187" fontId="6" fillId="0" borderId="10" xfId="1" applyFont="1" applyFill="1" applyBorder="1" applyAlignment="1">
      <alignment vertical="center"/>
    </xf>
    <xf numFmtId="187" fontId="5" fillId="0" borderId="10" xfId="1" applyFont="1" applyFill="1" applyBorder="1" applyAlignment="1">
      <alignment horizontal="right" vertical="center"/>
    </xf>
    <xf numFmtId="187" fontId="9" fillId="0" borderId="10" xfId="1" applyFont="1" applyFill="1" applyBorder="1" applyAlignment="1">
      <alignment horizontal="right" vertical="center"/>
    </xf>
    <xf numFmtId="4" fontId="5" fillId="0" borderId="10" xfId="1" applyNumberFormat="1" applyFont="1" applyFill="1" applyBorder="1" applyAlignment="1"/>
    <xf numFmtId="4" fontId="5" fillId="0" borderId="10" xfId="1" applyNumberFormat="1" applyFont="1" applyFill="1" applyBorder="1" applyAlignment="1">
      <alignment horizontal="center"/>
    </xf>
    <xf numFmtId="4" fontId="5" fillId="0" borderId="11" xfId="1" applyNumberFormat="1" applyFont="1" applyFill="1" applyBorder="1" applyAlignment="1"/>
    <xf numFmtId="4" fontId="5" fillId="0" borderId="11" xfId="1" applyNumberFormat="1" applyFont="1" applyFill="1" applyBorder="1" applyAlignment="1">
      <alignment horizontal="center"/>
    </xf>
    <xf numFmtId="0" fontId="11" fillId="0" borderId="0" xfId="0" applyFont="1"/>
    <xf numFmtId="4" fontId="6" fillId="0" borderId="10" xfId="2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6" fillId="0" borderId="12" xfId="1" applyNumberFormat="1" applyFont="1" applyFill="1" applyBorder="1" applyAlignment="1">
      <alignment horizontal="center"/>
    </xf>
    <xf numFmtId="4" fontId="6" fillId="0" borderId="13" xfId="1" applyNumberFormat="1" applyFont="1" applyFill="1" applyBorder="1" applyAlignment="1">
      <alignment horizontal="center"/>
    </xf>
    <xf numFmtId="4" fontId="6" fillId="0" borderId="14" xfId="1" applyNumberFormat="1" applyFont="1" applyFill="1" applyBorder="1" applyAlignment="1">
      <alignment horizontal="center"/>
    </xf>
    <xf numFmtId="188" fontId="6" fillId="0" borderId="10" xfId="2" applyNumberFormat="1" applyFont="1" applyFill="1" applyBorder="1" applyAlignment="1">
      <alignment horizont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topLeftCell="A22" workbookViewId="0">
      <selection activeCell="B29" sqref="B29:D29"/>
    </sheetView>
  </sheetViews>
  <sheetFormatPr defaultRowHeight="14.25"/>
  <cols>
    <col min="1" max="1" width="42.375" customWidth="1"/>
    <col min="2" max="4" width="12.625" customWidth="1"/>
  </cols>
  <sheetData>
    <row r="1" spans="1:4" ht="27.75">
      <c r="A1" s="1" t="s">
        <v>33</v>
      </c>
      <c r="B1" s="1"/>
      <c r="C1" s="1"/>
      <c r="D1" s="1"/>
    </row>
    <row r="2" spans="1:4" ht="21.75">
      <c r="A2" s="2"/>
      <c r="B2" s="2"/>
      <c r="C2" s="2"/>
      <c r="D2" s="2" t="s">
        <v>0</v>
      </c>
    </row>
    <row r="3" spans="1:4" ht="27.75">
      <c r="A3" s="35" t="s">
        <v>1</v>
      </c>
      <c r="B3" s="39" t="s">
        <v>34</v>
      </c>
      <c r="C3" s="40"/>
      <c r="D3" s="41"/>
    </row>
    <row r="4" spans="1:4" ht="27.75">
      <c r="A4" s="36"/>
      <c r="B4" s="38" t="s">
        <v>2</v>
      </c>
      <c r="C4" s="38"/>
      <c r="D4" s="38"/>
    </row>
    <row r="5" spans="1:4" ht="23.25" customHeight="1">
      <c r="A5" s="37"/>
      <c r="B5" s="3" t="s">
        <v>3</v>
      </c>
      <c r="C5" s="3" t="s">
        <v>4</v>
      </c>
      <c r="D5" s="3" t="s">
        <v>5</v>
      </c>
    </row>
    <row r="6" spans="1:4" ht="24">
      <c r="A6" s="4" t="s">
        <v>6</v>
      </c>
      <c r="B6" s="5">
        <f>+B7+B12+B20</f>
        <v>2466.1400000000003</v>
      </c>
      <c r="C6" s="5">
        <f>+C7+C12+C20</f>
        <v>630.71</v>
      </c>
      <c r="D6" s="5">
        <f>+B6+C6</f>
        <v>3096.8500000000004</v>
      </c>
    </row>
    <row r="7" spans="1:4" ht="24">
      <c r="A7" s="6" t="s">
        <v>7</v>
      </c>
      <c r="B7" s="7">
        <f>+B8+B9+B10+B11</f>
        <v>972.52</v>
      </c>
      <c r="C7" s="7">
        <f>+C8+C9+C10+C11</f>
        <v>502.87</v>
      </c>
      <c r="D7" s="7">
        <f t="shared" ref="D7:D25" si="0">+B7+C7</f>
        <v>1475.3899999999999</v>
      </c>
    </row>
    <row r="8" spans="1:4" ht="24">
      <c r="A8" s="8" t="s">
        <v>8</v>
      </c>
      <c r="B8" s="9">
        <v>234.18</v>
      </c>
      <c r="C8" s="9">
        <v>185.1</v>
      </c>
      <c r="D8" s="9">
        <f t="shared" si="0"/>
        <v>419.28</v>
      </c>
    </row>
    <row r="9" spans="1:4" ht="24">
      <c r="A9" s="8" t="s">
        <v>9</v>
      </c>
      <c r="B9" s="10">
        <v>52.76</v>
      </c>
      <c r="C9" s="10">
        <v>20.350000000000001</v>
      </c>
      <c r="D9" s="9">
        <f t="shared" si="0"/>
        <v>73.11</v>
      </c>
    </row>
    <row r="10" spans="1:4" ht="24">
      <c r="A10" s="8" t="s">
        <v>10</v>
      </c>
      <c r="B10" s="10">
        <v>219.85</v>
      </c>
      <c r="C10" s="10">
        <v>297.42</v>
      </c>
      <c r="D10" s="9">
        <f t="shared" si="0"/>
        <v>517.27</v>
      </c>
    </row>
    <row r="11" spans="1:4" ht="24">
      <c r="A11" s="8" t="s">
        <v>11</v>
      </c>
      <c r="B11" s="10">
        <v>465.73</v>
      </c>
      <c r="C11" s="10">
        <v>0</v>
      </c>
      <c r="D11" s="9">
        <f t="shared" si="0"/>
        <v>465.73</v>
      </c>
    </row>
    <row r="12" spans="1:4" ht="24">
      <c r="A12" s="6" t="s">
        <v>12</v>
      </c>
      <c r="B12" s="7">
        <f>+B13+B14+B15+B16+B17+B18+B19</f>
        <v>1493.6200000000001</v>
      </c>
      <c r="C12" s="7">
        <f>+C13+C14+C15+C16+C17+C18+C19</f>
        <v>23.12</v>
      </c>
      <c r="D12" s="7">
        <f t="shared" si="0"/>
        <v>1516.74</v>
      </c>
    </row>
    <row r="13" spans="1:4" ht="24">
      <c r="A13" s="8" t="s">
        <v>13</v>
      </c>
      <c r="B13" s="10">
        <v>308.72000000000003</v>
      </c>
      <c r="C13" s="10">
        <v>22.91</v>
      </c>
      <c r="D13" s="10">
        <f t="shared" si="0"/>
        <v>331.63000000000005</v>
      </c>
    </row>
    <row r="14" spans="1:4" ht="24">
      <c r="A14" s="8" t="s">
        <v>14</v>
      </c>
      <c r="B14" s="10">
        <v>530.69000000000005</v>
      </c>
      <c r="C14" s="10">
        <v>0</v>
      </c>
      <c r="D14" s="10">
        <f t="shared" si="0"/>
        <v>530.69000000000005</v>
      </c>
    </row>
    <row r="15" spans="1:4" ht="24">
      <c r="A15" s="8" t="s">
        <v>15</v>
      </c>
      <c r="B15" s="10">
        <v>374.31</v>
      </c>
      <c r="C15" s="10">
        <v>0</v>
      </c>
      <c r="D15" s="10">
        <f t="shared" si="0"/>
        <v>374.31</v>
      </c>
    </row>
    <row r="16" spans="1:4" ht="24">
      <c r="A16" s="8" t="s">
        <v>16</v>
      </c>
      <c r="B16" s="11">
        <v>0</v>
      </c>
      <c r="C16" s="11">
        <v>0</v>
      </c>
      <c r="D16" s="10">
        <f t="shared" si="0"/>
        <v>0</v>
      </c>
    </row>
    <row r="17" spans="1:4" ht="24">
      <c r="A17" s="12" t="s">
        <v>17</v>
      </c>
      <c r="B17" s="11">
        <v>268.47000000000003</v>
      </c>
      <c r="C17" s="11">
        <v>0</v>
      </c>
      <c r="D17" s="10">
        <f t="shared" si="0"/>
        <v>268.47000000000003</v>
      </c>
    </row>
    <row r="18" spans="1:4" ht="24">
      <c r="A18" s="8" t="s">
        <v>18</v>
      </c>
      <c r="B18" s="11">
        <v>10.7</v>
      </c>
      <c r="C18" s="11">
        <v>0</v>
      </c>
      <c r="D18" s="10">
        <f t="shared" si="0"/>
        <v>10.7</v>
      </c>
    </row>
    <row r="19" spans="1:4" ht="24">
      <c r="A19" s="8" t="s">
        <v>19</v>
      </c>
      <c r="B19" s="11">
        <v>0.73</v>
      </c>
      <c r="C19" s="11">
        <v>0.21</v>
      </c>
      <c r="D19" s="10">
        <f t="shared" si="0"/>
        <v>0.94</v>
      </c>
    </row>
    <row r="20" spans="1:4" ht="24">
      <c r="A20" s="6" t="s">
        <v>20</v>
      </c>
      <c r="B20" s="13">
        <v>0</v>
      </c>
      <c r="C20" s="14">
        <f>ROUND((B7+C7+B12+C12)*0.07*6/12,2)</f>
        <v>104.72</v>
      </c>
      <c r="D20" s="14">
        <f t="shared" si="0"/>
        <v>104.72</v>
      </c>
    </row>
    <row r="21" spans="1:4" ht="24">
      <c r="A21" s="6" t="s">
        <v>21</v>
      </c>
      <c r="B21" s="13">
        <f>+B22+B23+B24</f>
        <v>0</v>
      </c>
      <c r="C21" s="13">
        <f>+C22+C23+C24</f>
        <v>1004.78</v>
      </c>
      <c r="D21" s="14">
        <f t="shared" si="0"/>
        <v>1004.78</v>
      </c>
    </row>
    <row r="22" spans="1:4" ht="24">
      <c r="A22" s="8" t="s">
        <v>22</v>
      </c>
      <c r="B22" s="11">
        <v>0</v>
      </c>
      <c r="C22" s="11">
        <v>872.91</v>
      </c>
      <c r="D22" s="11">
        <f t="shared" si="0"/>
        <v>872.91</v>
      </c>
    </row>
    <row r="23" spans="1:4" ht="24">
      <c r="A23" s="15" t="s">
        <v>23</v>
      </c>
      <c r="B23" s="11">
        <v>0</v>
      </c>
      <c r="C23" s="11">
        <v>94.11</v>
      </c>
      <c r="D23" s="11">
        <f t="shared" si="0"/>
        <v>94.11</v>
      </c>
    </row>
    <row r="24" spans="1:4" ht="24">
      <c r="A24" s="15" t="s">
        <v>24</v>
      </c>
      <c r="B24" s="11">
        <v>0</v>
      </c>
      <c r="C24" s="11">
        <v>37.76</v>
      </c>
      <c r="D24" s="11">
        <f t="shared" si="0"/>
        <v>37.76</v>
      </c>
    </row>
    <row r="25" spans="1:4" ht="24">
      <c r="A25" s="6" t="s">
        <v>25</v>
      </c>
      <c r="B25" s="14">
        <f>+B6+B21</f>
        <v>2466.1400000000003</v>
      </c>
      <c r="C25" s="14">
        <f>+C6+C21</f>
        <v>1635.49</v>
      </c>
      <c r="D25" s="14">
        <f t="shared" si="0"/>
        <v>4101.63</v>
      </c>
    </row>
    <row r="26" spans="1:4" ht="24">
      <c r="A26" s="16" t="s">
        <v>26</v>
      </c>
      <c r="B26" s="17">
        <f>ROUND(B25/B27,2)</f>
        <v>2.86</v>
      </c>
      <c r="C26" s="17">
        <f>ROUND(C25/B27,2)</f>
        <v>1.9</v>
      </c>
      <c r="D26" s="17">
        <f>+ROUND(D25/B27,2)</f>
        <v>4.76</v>
      </c>
    </row>
    <row r="27" spans="1:4" s="19" customFormat="1" ht="24">
      <c r="A27" s="18" t="s">
        <v>27</v>
      </c>
      <c r="B27" s="34">
        <v>861.61</v>
      </c>
      <c r="C27" s="34"/>
      <c r="D27" s="34"/>
    </row>
    <row r="28" spans="1:4" s="19" customFormat="1" ht="24">
      <c r="A28" s="18" t="s">
        <v>28</v>
      </c>
      <c r="B28" s="46">
        <v>7.2430000000000003</v>
      </c>
      <c r="C28" s="46"/>
      <c r="D28" s="46"/>
    </row>
    <row r="29" spans="1:4" s="19" customFormat="1" ht="24">
      <c r="A29" s="18" t="s">
        <v>29</v>
      </c>
      <c r="B29" s="34">
        <f>+ROUND(B27*B28,2)</f>
        <v>6240.64</v>
      </c>
      <c r="C29" s="34" t="s">
        <v>30</v>
      </c>
      <c r="D29" s="34">
        <v>5203.0524000000005</v>
      </c>
    </row>
    <row r="30" spans="1:4" ht="24">
      <c r="A30" s="16" t="s">
        <v>31</v>
      </c>
      <c r="B30" s="20">
        <f>B29-B25</f>
        <v>3774.5</v>
      </c>
      <c r="C30" s="21" t="s">
        <v>30</v>
      </c>
      <c r="D30" s="20">
        <f>B29-D25</f>
        <v>2139.0100000000002</v>
      </c>
    </row>
    <row r="31" spans="1:4" ht="24">
      <c r="A31" s="22" t="s">
        <v>32</v>
      </c>
      <c r="B31" s="23">
        <f>(B28-B26)</f>
        <v>4.3830000000000009</v>
      </c>
      <c r="C31" s="24" t="s">
        <v>30</v>
      </c>
      <c r="D31" s="23">
        <f>B28-D26</f>
        <v>2.4830000000000005</v>
      </c>
    </row>
  </sheetData>
  <mergeCells count="6">
    <mergeCell ref="B28:D28"/>
    <mergeCell ref="B29:D29"/>
    <mergeCell ref="A3:A5"/>
    <mergeCell ref="B4:D4"/>
    <mergeCell ref="B27:D27"/>
    <mergeCell ref="B3:D3"/>
  </mergeCells>
  <pageMargins left="0.73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1"/>
  <sheetViews>
    <sheetView tabSelected="1" topLeftCell="A22" workbookViewId="0">
      <selection activeCell="B29" sqref="B29:D29"/>
    </sheetView>
  </sheetViews>
  <sheetFormatPr defaultRowHeight="14.25"/>
  <cols>
    <col min="1" max="1" width="41.75" customWidth="1"/>
    <col min="2" max="4" width="13" customWidth="1"/>
  </cols>
  <sheetData>
    <row r="1" spans="1:4" ht="27.75">
      <c r="A1" s="1" t="s">
        <v>35</v>
      </c>
      <c r="B1" s="1"/>
      <c r="C1" s="1"/>
      <c r="D1" s="1"/>
    </row>
    <row r="2" spans="1:4" ht="21.75">
      <c r="A2" s="2"/>
      <c r="B2" s="2"/>
      <c r="C2" s="2"/>
      <c r="D2" s="2" t="s">
        <v>0</v>
      </c>
    </row>
    <row r="3" spans="1:4" ht="27.75">
      <c r="A3" s="35" t="s">
        <v>1</v>
      </c>
      <c r="B3" s="39" t="s">
        <v>34</v>
      </c>
      <c r="C3" s="40"/>
      <c r="D3" s="41"/>
    </row>
    <row r="4" spans="1:4" ht="27.75">
      <c r="A4" s="36"/>
      <c r="B4" s="38" t="s">
        <v>2</v>
      </c>
      <c r="C4" s="38"/>
      <c r="D4" s="38"/>
    </row>
    <row r="5" spans="1:4" ht="24" customHeight="1">
      <c r="A5" s="37"/>
      <c r="B5" s="3" t="s">
        <v>3</v>
      </c>
      <c r="C5" s="3" t="s">
        <v>4</v>
      </c>
      <c r="D5" s="3" t="s">
        <v>5</v>
      </c>
    </row>
    <row r="6" spans="1:4" ht="24">
      <c r="A6" s="4" t="s">
        <v>6</v>
      </c>
      <c r="B6" s="5">
        <f>+B7+B12+B20</f>
        <v>2829.74</v>
      </c>
      <c r="C6" s="5">
        <f>+C7+C12+C20</f>
        <v>436.24</v>
      </c>
      <c r="D6" s="5">
        <f>+B6+C6</f>
        <v>3265.9799999999996</v>
      </c>
    </row>
    <row r="7" spans="1:4" ht="24">
      <c r="A7" s="6" t="s">
        <v>7</v>
      </c>
      <c r="B7" s="7">
        <f>+B8+B9+B10+B11</f>
        <v>1377.4499999999998</v>
      </c>
      <c r="C7" s="7">
        <f>+C8+C9+C10+C11</f>
        <v>270.65999999999997</v>
      </c>
      <c r="D7" s="7">
        <f t="shared" ref="D7:D25" si="0">+B7+C7</f>
        <v>1648.1099999999997</v>
      </c>
    </row>
    <row r="8" spans="1:4" ht="24">
      <c r="A8" s="8" t="s">
        <v>8</v>
      </c>
      <c r="B8" s="9">
        <v>417.46</v>
      </c>
      <c r="C8" s="9">
        <v>41.48</v>
      </c>
      <c r="D8" s="9">
        <f t="shared" si="0"/>
        <v>458.94</v>
      </c>
    </row>
    <row r="9" spans="1:4" ht="24">
      <c r="A9" s="8" t="s">
        <v>9</v>
      </c>
      <c r="B9" s="10">
        <v>76.58</v>
      </c>
      <c r="C9" s="10">
        <v>1.73</v>
      </c>
      <c r="D9" s="9">
        <f t="shared" si="0"/>
        <v>78.31</v>
      </c>
    </row>
    <row r="10" spans="1:4" ht="24">
      <c r="A10" s="8" t="s">
        <v>10</v>
      </c>
      <c r="B10" s="10">
        <v>375.88</v>
      </c>
      <c r="C10" s="10">
        <v>227.45</v>
      </c>
      <c r="D10" s="9">
        <f t="shared" si="0"/>
        <v>603.32999999999993</v>
      </c>
    </row>
    <row r="11" spans="1:4" ht="24">
      <c r="A11" s="8" t="s">
        <v>11</v>
      </c>
      <c r="B11" s="10">
        <v>507.53</v>
      </c>
      <c r="C11" s="10">
        <v>0</v>
      </c>
      <c r="D11" s="9">
        <f t="shared" si="0"/>
        <v>507.53</v>
      </c>
    </row>
    <row r="12" spans="1:4" ht="24">
      <c r="A12" s="6" t="s">
        <v>12</v>
      </c>
      <c r="B12" s="7">
        <f>+B13+B14+B15+B16+B17+B18+B19</f>
        <v>1452.2900000000002</v>
      </c>
      <c r="C12" s="7">
        <f>+C13+C14+C15+C16+C17+C18+C19</f>
        <v>91.11</v>
      </c>
      <c r="D12" s="7">
        <f t="shared" si="0"/>
        <v>1543.4</v>
      </c>
    </row>
    <row r="13" spans="1:4" ht="24">
      <c r="A13" s="8" t="s">
        <v>13</v>
      </c>
      <c r="B13" s="10">
        <v>311.38</v>
      </c>
      <c r="C13" s="10">
        <v>85.8</v>
      </c>
      <c r="D13" s="10">
        <f t="shared" si="0"/>
        <v>397.18</v>
      </c>
    </row>
    <row r="14" spans="1:4" ht="24">
      <c r="A14" s="8" t="s">
        <v>14</v>
      </c>
      <c r="B14" s="10">
        <v>511.54</v>
      </c>
      <c r="C14" s="10">
        <v>0</v>
      </c>
      <c r="D14" s="10">
        <f t="shared" si="0"/>
        <v>511.54</v>
      </c>
    </row>
    <row r="15" spans="1:4" ht="24">
      <c r="A15" s="8" t="s">
        <v>15</v>
      </c>
      <c r="B15" s="10">
        <v>335.33</v>
      </c>
      <c r="C15" s="10">
        <v>0</v>
      </c>
      <c r="D15" s="10">
        <f t="shared" si="0"/>
        <v>335.33</v>
      </c>
    </row>
    <row r="16" spans="1:4" ht="24">
      <c r="A16" s="8" t="s">
        <v>16</v>
      </c>
      <c r="B16" s="11">
        <v>0</v>
      </c>
      <c r="C16" s="11">
        <v>0</v>
      </c>
      <c r="D16" s="10">
        <f t="shared" si="0"/>
        <v>0</v>
      </c>
    </row>
    <row r="17" spans="1:4" ht="24">
      <c r="A17" s="12" t="s">
        <v>17</v>
      </c>
      <c r="B17" s="11">
        <v>239.18</v>
      </c>
      <c r="C17" s="11">
        <v>0</v>
      </c>
      <c r="D17" s="10">
        <f t="shared" si="0"/>
        <v>239.18</v>
      </c>
    </row>
    <row r="18" spans="1:4" ht="24">
      <c r="A18" s="8" t="s">
        <v>18</v>
      </c>
      <c r="B18" s="11">
        <v>39.630000000000003</v>
      </c>
      <c r="C18" s="11">
        <v>2.02</v>
      </c>
      <c r="D18" s="10">
        <f t="shared" si="0"/>
        <v>41.650000000000006</v>
      </c>
    </row>
    <row r="19" spans="1:4" ht="24">
      <c r="A19" s="8" t="s">
        <v>19</v>
      </c>
      <c r="B19" s="11">
        <v>15.23</v>
      </c>
      <c r="C19" s="11">
        <v>3.29</v>
      </c>
      <c r="D19" s="10">
        <f t="shared" si="0"/>
        <v>18.52</v>
      </c>
    </row>
    <row r="20" spans="1:4" ht="24">
      <c r="A20" s="6" t="s">
        <v>20</v>
      </c>
      <c r="B20" s="13">
        <v>0</v>
      </c>
      <c r="C20" s="14">
        <f>ROUND((B7+C7+B12+C12)*0.07*4/12,2)</f>
        <v>74.47</v>
      </c>
      <c r="D20" s="14">
        <f t="shared" si="0"/>
        <v>74.47</v>
      </c>
    </row>
    <row r="21" spans="1:4" ht="24">
      <c r="A21" s="6" t="s">
        <v>21</v>
      </c>
      <c r="B21" s="13">
        <f>+B22+B23+B24</f>
        <v>0</v>
      </c>
      <c r="C21" s="13">
        <f>+C22+C23+C24</f>
        <v>791.47</v>
      </c>
      <c r="D21" s="14">
        <f t="shared" si="0"/>
        <v>791.47</v>
      </c>
    </row>
    <row r="22" spans="1:4" ht="24">
      <c r="A22" s="8" t="s">
        <v>22</v>
      </c>
      <c r="B22" s="11">
        <v>0</v>
      </c>
      <c r="C22" s="11">
        <v>622.14</v>
      </c>
      <c r="D22" s="11">
        <f t="shared" si="0"/>
        <v>622.14</v>
      </c>
    </row>
    <row r="23" spans="1:4" ht="24">
      <c r="A23" s="15" t="s">
        <v>23</v>
      </c>
      <c r="B23" s="11">
        <v>0</v>
      </c>
      <c r="C23" s="11">
        <v>143.11000000000001</v>
      </c>
      <c r="D23" s="11">
        <f t="shared" si="0"/>
        <v>143.11000000000001</v>
      </c>
    </row>
    <row r="24" spans="1:4" ht="24">
      <c r="A24" s="15" t="s">
        <v>24</v>
      </c>
      <c r="B24" s="11">
        <v>0</v>
      </c>
      <c r="C24" s="11">
        <v>26.22</v>
      </c>
      <c r="D24" s="11">
        <f t="shared" si="0"/>
        <v>26.22</v>
      </c>
    </row>
    <row r="25" spans="1:4" ht="24">
      <c r="A25" s="6" t="s">
        <v>25</v>
      </c>
      <c r="B25" s="14">
        <f>+B6+B21</f>
        <v>2829.74</v>
      </c>
      <c r="C25" s="14">
        <f>+C6+C21</f>
        <v>1227.71</v>
      </c>
      <c r="D25" s="14">
        <f t="shared" si="0"/>
        <v>4057.45</v>
      </c>
    </row>
    <row r="26" spans="1:4" ht="24">
      <c r="A26" s="16" t="s">
        <v>26</v>
      </c>
      <c r="B26" s="17">
        <f>ROUND(B25/B27,2)</f>
        <v>3.4</v>
      </c>
      <c r="C26" s="17">
        <f>ROUND(C25/B27,2)</f>
        <v>1.47</v>
      </c>
      <c r="D26" s="17">
        <f>+ROUND(D25/B27,2)</f>
        <v>4.87</v>
      </c>
    </row>
    <row r="27" spans="1:4" s="19" customFormat="1" ht="24">
      <c r="A27" s="18" t="s">
        <v>27</v>
      </c>
      <c r="B27" s="34">
        <v>833.37</v>
      </c>
      <c r="C27" s="34"/>
      <c r="D27" s="34"/>
    </row>
    <row r="28" spans="1:4" s="19" customFormat="1" ht="24">
      <c r="A28" s="18" t="s">
        <v>28</v>
      </c>
      <c r="B28" s="46">
        <v>7.6479999999999997</v>
      </c>
      <c r="C28" s="46"/>
      <c r="D28" s="46"/>
    </row>
    <row r="29" spans="1:4" s="19" customFormat="1" ht="24">
      <c r="A29" s="18" t="s">
        <v>29</v>
      </c>
      <c r="B29" s="34">
        <f>+ROUND(B27*B28,2)</f>
        <v>6373.61</v>
      </c>
      <c r="C29" s="34" t="s">
        <v>30</v>
      </c>
      <c r="D29" s="34">
        <v>5203.0524000000005</v>
      </c>
    </row>
    <row r="30" spans="1:4" ht="24">
      <c r="A30" s="16" t="s">
        <v>31</v>
      </c>
      <c r="B30" s="20">
        <f>B29-B25</f>
        <v>3543.87</v>
      </c>
      <c r="C30" s="21" t="s">
        <v>30</v>
      </c>
      <c r="D30" s="20">
        <f>B29-D25</f>
        <v>2316.16</v>
      </c>
    </row>
    <row r="31" spans="1:4" ht="24">
      <c r="A31" s="22" t="s">
        <v>32</v>
      </c>
      <c r="B31" s="23">
        <f>(B28-B26)</f>
        <v>4.2479999999999993</v>
      </c>
      <c r="C31" s="24" t="s">
        <v>30</v>
      </c>
      <c r="D31" s="23">
        <f>B28-D26</f>
        <v>2.7779999999999996</v>
      </c>
    </row>
  </sheetData>
  <mergeCells count="6">
    <mergeCell ref="B28:D28"/>
    <mergeCell ref="B29:D29"/>
    <mergeCell ref="A3:A5"/>
    <mergeCell ref="B4:D4"/>
    <mergeCell ref="B27:D27"/>
    <mergeCell ref="B3:D3"/>
  </mergeCells>
  <pageMargins left="0.7" right="0.7" top="0.75" bottom="0.75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pane ySplit="4" topLeftCell="A20" activePane="bottomLeft" state="frozen"/>
      <selection activeCell="D9" sqref="D9"/>
      <selection pane="bottomLeft" activeCell="D9" sqref="D9"/>
    </sheetView>
  </sheetViews>
  <sheetFormatPr defaultRowHeight="14.25"/>
  <cols>
    <col min="1" max="1" width="40.75" customWidth="1"/>
    <col min="2" max="4" width="13.875" customWidth="1"/>
  </cols>
  <sheetData>
    <row r="1" spans="1:4" ht="27.75">
      <c r="A1" s="1" t="s">
        <v>47</v>
      </c>
      <c r="B1" s="1"/>
      <c r="C1" s="1"/>
      <c r="D1" s="1"/>
    </row>
    <row r="2" spans="1:4" ht="21.75">
      <c r="A2" s="2"/>
      <c r="B2" s="2"/>
      <c r="C2" s="2"/>
      <c r="D2" s="2" t="s">
        <v>0</v>
      </c>
    </row>
    <row r="3" spans="1:4" ht="27.75">
      <c r="A3" s="35" t="s">
        <v>36</v>
      </c>
      <c r="B3" s="38" t="s">
        <v>34</v>
      </c>
      <c r="C3" s="38"/>
      <c r="D3" s="38"/>
    </row>
    <row r="4" spans="1:4" ht="24">
      <c r="A4" s="42"/>
      <c r="B4" s="3" t="s">
        <v>3</v>
      </c>
      <c r="C4" s="3" t="s">
        <v>4</v>
      </c>
      <c r="D4" s="3" t="s">
        <v>5</v>
      </c>
    </row>
    <row r="5" spans="1:4" ht="24">
      <c r="A5" s="4" t="s">
        <v>37</v>
      </c>
      <c r="B5" s="5">
        <f>+B6+B9+B16</f>
        <v>1835.08</v>
      </c>
      <c r="C5" s="5">
        <f>+C6+C9+C16</f>
        <v>2823.67</v>
      </c>
      <c r="D5" s="5">
        <f t="shared" ref="D5:D14" si="0">+B5+C5</f>
        <v>4658.75</v>
      </c>
    </row>
    <row r="6" spans="1:4" ht="24">
      <c r="A6" s="6" t="s">
        <v>7</v>
      </c>
      <c r="B6" s="7">
        <f>+B7+B8</f>
        <v>331.19</v>
      </c>
      <c r="C6" s="7">
        <f>+C7+C8</f>
        <v>2479.48</v>
      </c>
      <c r="D6" s="7">
        <f t="shared" si="0"/>
        <v>2810.67</v>
      </c>
    </row>
    <row r="7" spans="1:4" ht="24">
      <c r="A7" s="8" t="s">
        <v>10</v>
      </c>
      <c r="B7" s="9">
        <v>331.19</v>
      </c>
      <c r="C7" s="9">
        <v>642.16</v>
      </c>
      <c r="D7" s="9">
        <f t="shared" si="0"/>
        <v>973.34999999999991</v>
      </c>
    </row>
    <row r="8" spans="1:4" ht="24">
      <c r="A8" s="8" t="s">
        <v>11</v>
      </c>
      <c r="B8" s="9">
        <v>0</v>
      </c>
      <c r="C8" s="9">
        <v>1837.32</v>
      </c>
      <c r="D8" s="9">
        <f t="shared" si="0"/>
        <v>1837.32</v>
      </c>
    </row>
    <row r="9" spans="1:4" ht="24">
      <c r="A9" s="6" t="s">
        <v>12</v>
      </c>
      <c r="B9" s="7">
        <f>+B10+B11+B12+B13+B14+B15</f>
        <v>1503.8899999999999</v>
      </c>
      <c r="C9" s="7">
        <f>+C10+C11+C12+C13+C14+C15</f>
        <v>39.410000000000004</v>
      </c>
      <c r="D9" s="7">
        <f t="shared" si="0"/>
        <v>1543.3</v>
      </c>
    </row>
    <row r="10" spans="1:4" ht="24">
      <c r="A10" s="8" t="s">
        <v>14</v>
      </c>
      <c r="B10" s="9">
        <v>410.39</v>
      </c>
      <c r="C10" s="9">
        <v>0</v>
      </c>
      <c r="D10" s="10">
        <f t="shared" si="0"/>
        <v>410.39</v>
      </c>
    </row>
    <row r="11" spans="1:4" ht="24">
      <c r="A11" s="8" t="s">
        <v>15</v>
      </c>
      <c r="B11" s="9">
        <v>347.68</v>
      </c>
      <c r="C11" s="25">
        <v>0</v>
      </c>
      <c r="D11" s="10">
        <f t="shared" si="0"/>
        <v>347.68</v>
      </c>
    </row>
    <row r="12" spans="1:4" ht="24">
      <c r="A12" s="8" t="s">
        <v>16</v>
      </c>
      <c r="B12" s="26">
        <v>359.22</v>
      </c>
      <c r="C12" s="26">
        <v>8.3800000000000008</v>
      </c>
      <c r="D12" s="11">
        <f t="shared" si="0"/>
        <v>367.6</v>
      </c>
    </row>
    <row r="13" spans="1:4" ht="24">
      <c r="A13" s="12" t="s">
        <v>17</v>
      </c>
      <c r="B13" s="26">
        <v>239.96</v>
      </c>
      <c r="C13" s="26">
        <v>0</v>
      </c>
      <c r="D13" s="11">
        <f t="shared" si="0"/>
        <v>239.96</v>
      </c>
    </row>
    <row r="14" spans="1:4" ht="24">
      <c r="A14" s="8" t="s">
        <v>18</v>
      </c>
      <c r="B14" s="26">
        <v>106.84</v>
      </c>
      <c r="C14" s="26">
        <v>0</v>
      </c>
      <c r="D14" s="11">
        <f t="shared" si="0"/>
        <v>106.84</v>
      </c>
    </row>
    <row r="15" spans="1:4" ht="24">
      <c r="A15" s="8" t="s">
        <v>19</v>
      </c>
      <c r="B15" s="26">
        <v>39.799999999999997</v>
      </c>
      <c r="C15" s="26">
        <v>31.03</v>
      </c>
      <c r="D15" s="11">
        <f>+B15+C15</f>
        <v>70.83</v>
      </c>
    </row>
    <row r="16" spans="1:4" ht="24">
      <c r="A16" s="6" t="s">
        <v>20</v>
      </c>
      <c r="B16" s="27">
        <v>0</v>
      </c>
      <c r="C16" s="27">
        <f>ROUND((B6+C6+B9+C9)*0.07,2)</f>
        <v>304.77999999999997</v>
      </c>
      <c r="D16" s="28">
        <f>+B16+C16</f>
        <v>304.77999999999997</v>
      </c>
    </row>
    <row r="17" spans="1:4" ht="24">
      <c r="A17" s="6" t="s">
        <v>38</v>
      </c>
      <c r="B17" s="27">
        <f>+B18+B19+B20+B21</f>
        <v>0</v>
      </c>
      <c r="C17" s="27">
        <f t="shared" ref="C17" si="1">+C18+C19+C20+C21</f>
        <v>2374.7000000000003</v>
      </c>
      <c r="D17" s="27">
        <f>+B17+C17</f>
        <v>2374.7000000000003</v>
      </c>
    </row>
    <row r="18" spans="1:4" ht="24">
      <c r="A18" s="8" t="s">
        <v>22</v>
      </c>
      <c r="B18" s="26">
        <v>0</v>
      </c>
      <c r="C18" s="26">
        <v>1504.19</v>
      </c>
      <c r="D18" s="26">
        <f t="shared" ref="D18:D22" si="2">+B18+C18</f>
        <v>1504.19</v>
      </c>
    </row>
    <row r="19" spans="1:4" ht="24">
      <c r="A19" s="15" t="s">
        <v>23</v>
      </c>
      <c r="B19" s="26">
        <v>0</v>
      </c>
      <c r="C19" s="26">
        <v>178.88</v>
      </c>
      <c r="D19" s="26">
        <f t="shared" si="2"/>
        <v>178.88</v>
      </c>
    </row>
    <row r="20" spans="1:4" ht="24">
      <c r="A20" s="15" t="s">
        <v>24</v>
      </c>
      <c r="B20" s="26">
        <v>0</v>
      </c>
      <c r="C20" s="26">
        <v>54.88</v>
      </c>
      <c r="D20" s="26">
        <f t="shared" si="2"/>
        <v>54.88</v>
      </c>
    </row>
    <row r="21" spans="1:4" ht="24">
      <c r="A21" s="15" t="s">
        <v>39</v>
      </c>
      <c r="B21" s="26"/>
      <c r="C21" s="26">
        <v>636.75</v>
      </c>
      <c r="D21" s="26">
        <f t="shared" si="2"/>
        <v>636.75</v>
      </c>
    </row>
    <row r="22" spans="1:4" ht="24">
      <c r="A22" s="16" t="s">
        <v>40</v>
      </c>
      <c r="B22" s="27">
        <f>+B5+B17</f>
        <v>1835.08</v>
      </c>
      <c r="C22" s="27">
        <f>+C5+C17</f>
        <v>5198.3700000000008</v>
      </c>
      <c r="D22" s="27">
        <f t="shared" si="2"/>
        <v>7033.4500000000007</v>
      </c>
    </row>
    <row r="23" spans="1:4" ht="24">
      <c r="A23" s="16" t="s">
        <v>41</v>
      </c>
      <c r="B23" s="27">
        <f>B22/B24</f>
        <v>1.5116353781394927</v>
      </c>
      <c r="C23" s="27">
        <f>C22/B24</f>
        <v>4.2821239404598144</v>
      </c>
      <c r="D23" s="27">
        <f>D22/B24</f>
        <v>5.7937593185993066</v>
      </c>
    </row>
    <row r="24" spans="1:4" s="19" customFormat="1" ht="24">
      <c r="A24" s="18" t="s">
        <v>42</v>
      </c>
      <c r="B24" s="43">
        <v>1213.97</v>
      </c>
      <c r="C24" s="44"/>
      <c r="D24" s="45"/>
    </row>
    <row r="25" spans="1:4" s="19" customFormat="1" ht="24">
      <c r="A25" s="18" t="s">
        <v>43</v>
      </c>
      <c r="B25" s="43">
        <v>27.88</v>
      </c>
      <c r="C25" s="44"/>
      <c r="D25" s="45"/>
    </row>
    <row r="26" spans="1:4" ht="24">
      <c r="A26" s="18" t="s">
        <v>44</v>
      </c>
      <c r="B26" s="43">
        <f>B24*B25</f>
        <v>33845.4836</v>
      </c>
      <c r="C26" s="44"/>
      <c r="D26" s="45"/>
    </row>
    <row r="27" spans="1:4" ht="24">
      <c r="A27" s="16" t="s">
        <v>45</v>
      </c>
      <c r="B27" s="29">
        <f>B26-B22</f>
        <v>32010.403599999998</v>
      </c>
      <c r="C27" s="30"/>
      <c r="D27" s="29">
        <f>B26-D22</f>
        <v>26812.033599999999</v>
      </c>
    </row>
    <row r="28" spans="1:4" ht="24">
      <c r="A28" s="22" t="s">
        <v>46</v>
      </c>
      <c r="B28" s="31">
        <f>B25-B23</f>
        <v>26.368364621860508</v>
      </c>
      <c r="C28" s="32"/>
      <c r="D28" s="31">
        <f>B25-D23</f>
        <v>22.086240681400692</v>
      </c>
    </row>
    <row r="29" spans="1:4" ht="21.75">
      <c r="A29" s="33" t="s">
        <v>49</v>
      </c>
    </row>
    <row r="30" spans="1:4" ht="21.75">
      <c r="A30" s="33" t="s">
        <v>48</v>
      </c>
    </row>
  </sheetData>
  <mergeCells count="5">
    <mergeCell ref="A3:A4"/>
    <mergeCell ref="B3:D3"/>
    <mergeCell ref="B24:D24"/>
    <mergeCell ref="B25:D25"/>
    <mergeCell ref="B26:D26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ข้าวเจ้านาปี</vt:lpstr>
      <vt:lpstr>ข้าวเจ้านาปรัง</vt:lpstr>
      <vt:lpstr>มะม่วงน้ำดอกไม้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2018-10-19T04:08:01Z</cp:lastPrinted>
  <dcterms:created xsi:type="dcterms:W3CDTF">2018-10-08T09:05:41Z</dcterms:created>
  <dcterms:modified xsi:type="dcterms:W3CDTF">2018-10-19T04:08:06Z</dcterms:modified>
</cp:coreProperties>
</file>