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45" windowWidth="19815" windowHeight="7665"/>
  </bookViews>
  <sheets>
    <sheet name="ข้าวเจ้านาปี" sheetId="5" r:id="rId1"/>
    <sheet name="มันสำปะหลัง" sheetId="10" r:id="rId2"/>
  </sheets>
  <calcPr calcId="144525"/>
</workbook>
</file>

<file path=xl/calcChain.xml><?xml version="1.0" encoding="utf-8"?>
<calcChain xmlns="http://schemas.openxmlformats.org/spreadsheetml/2006/main">
  <c r="E28" i="5" l="1"/>
  <c r="E29" i="5" s="1"/>
  <c r="B28" i="5"/>
  <c r="B29" i="5" s="1"/>
  <c r="E29" i="10" l="1"/>
  <c r="B29" i="10"/>
  <c r="G24" i="10"/>
  <c r="D24" i="10"/>
  <c r="G23" i="10"/>
  <c r="D23" i="10"/>
  <c r="G22" i="10"/>
  <c r="D22" i="10"/>
  <c r="F21" i="10"/>
  <c r="E21" i="10"/>
  <c r="C21" i="10"/>
  <c r="B21" i="10"/>
  <c r="G19" i="10"/>
  <c r="D19" i="10"/>
  <c r="G18" i="10"/>
  <c r="D18" i="10"/>
  <c r="G17" i="10"/>
  <c r="D17" i="10"/>
  <c r="G16" i="10"/>
  <c r="D16" i="10"/>
  <c r="G15" i="10"/>
  <c r="D15" i="10"/>
  <c r="G14" i="10"/>
  <c r="D14" i="10"/>
  <c r="G13" i="10"/>
  <c r="D13" i="10"/>
  <c r="F12" i="10"/>
  <c r="E12" i="10"/>
  <c r="C12" i="10"/>
  <c r="B12" i="10"/>
  <c r="G11" i="10"/>
  <c r="D11" i="10"/>
  <c r="G10" i="10"/>
  <c r="D10" i="10"/>
  <c r="G9" i="10"/>
  <c r="D9" i="10"/>
  <c r="G8" i="10"/>
  <c r="D8" i="10"/>
  <c r="F7" i="10"/>
  <c r="E7" i="10"/>
  <c r="C7" i="10"/>
  <c r="B7" i="10"/>
  <c r="D7" i="10" l="1"/>
  <c r="G7" i="10"/>
  <c r="E6" i="10"/>
  <c r="E25" i="10" s="1"/>
  <c r="E26" i="10" s="1"/>
  <c r="G21" i="10"/>
  <c r="D21" i="10"/>
  <c r="D12" i="10"/>
  <c r="G12" i="10"/>
  <c r="B6" i="10"/>
  <c r="B25" i="10" s="1"/>
  <c r="B30" i="10" s="1"/>
  <c r="F20" i="10"/>
  <c r="F6" i="10" s="1"/>
  <c r="F25" i="10" s="1"/>
  <c r="F26" i="10" s="1"/>
  <c r="C20" i="10"/>
  <c r="C6" i="10" s="1"/>
  <c r="C25" i="10" s="1"/>
  <c r="C26" i="10" s="1"/>
  <c r="B31" i="10" l="1"/>
  <c r="B26" i="10"/>
  <c r="E30" i="10"/>
  <c r="E31" i="10" s="1"/>
  <c r="G20" i="10"/>
  <c r="G6" i="10" s="1"/>
  <c r="G25" i="10" s="1"/>
  <c r="D20" i="10"/>
  <c r="D6" i="10" s="1"/>
  <c r="D25" i="10" s="1"/>
  <c r="D26" i="10" s="1"/>
  <c r="G26" i="10" l="1"/>
  <c r="G30" i="10"/>
  <c r="G31" i="10" s="1"/>
  <c r="D30" i="10"/>
  <c r="D31" i="10" s="1"/>
  <c r="F12" i="5"/>
  <c r="G16" i="5" l="1"/>
  <c r="G13" i="5"/>
  <c r="D16" i="5"/>
  <c r="D13" i="5"/>
  <c r="E12" i="5"/>
  <c r="C12" i="5"/>
  <c r="B12" i="5"/>
  <c r="G8" i="5"/>
  <c r="G9" i="5"/>
  <c r="D8" i="5"/>
  <c r="D9" i="5"/>
  <c r="C21" i="5"/>
  <c r="F7" i="5"/>
  <c r="E7" i="5"/>
  <c r="C7" i="5"/>
  <c r="B7" i="5"/>
  <c r="G24" i="5"/>
  <c r="D24" i="5"/>
  <c r="G23" i="5"/>
  <c r="D23" i="5"/>
  <c r="G22" i="5"/>
  <c r="D22" i="5"/>
  <c r="F21" i="5"/>
  <c r="E21" i="5"/>
  <c r="B21" i="5"/>
  <c r="G19" i="5"/>
  <c r="D19" i="5"/>
  <c r="G18" i="5"/>
  <c r="D18" i="5"/>
  <c r="G17" i="5"/>
  <c r="D17" i="5"/>
  <c r="G15" i="5"/>
  <c r="D15" i="5"/>
  <c r="G14" i="5"/>
  <c r="D14" i="5"/>
  <c r="G11" i="5"/>
  <c r="D11" i="5"/>
  <c r="G10" i="5"/>
  <c r="D10" i="5"/>
  <c r="C20" i="5" l="1"/>
  <c r="D20" i="5" s="1"/>
  <c r="G21" i="5"/>
  <c r="D12" i="5"/>
  <c r="G12" i="5"/>
  <c r="G7" i="5"/>
  <c r="F20" i="5"/>
  <c r="G20" i="5" s="1"/>
  <c r="E6" i="5"/>
  <c r="E25" i="5" s="1"/>
  <c r="B6" i="5"/>
  <c r="B25" i="5" s="1"/>
  <c r="D7" i="5"/>
  <c r="D21" i="5"/>
  <c r="E30" i="5" l="1"/>
  <c r="E26" i="5"/>
  <c r="B26" i="5"/>
  <c r="B31" i="5" s="1"/>
  <c r="G6" i="5"/>
  <c r="G25" i="5" s="1"/>
  <c r="B30" i="5"/>
  <c r="C6" i="5"/>
  <c r="E31" i="5"/>
  <c r="F6" i="5"/>
  <c r="F25" i="5" s="1"/>
  <c r="F26" i="5" s="1"/>
  <c r="D6" i="5"/>
  <c r="D25" i="5" s="1"/>
  <c r="G26" i="5" l="1"/>
  <c r="G31" i="5" s="1"/>
  <c r="D26" i="5"/>
  <c r="D31" i="5" s="1"/>
  <c r="C25" i="5"/>
  <c r="C26" i="5" s="1"/>
  <c r="G30" i="5"/>
  <c r="D30" i="5"/>
</calcChain>
</file>

<file path=xl/sharedStrings.xml><?xml version="1.0" encoding="utf-8"?>
<sst xmlns="http://schemas.openxmlformats.org/spreadsheetml/2006/main" count="76" uniqueCount="64">
  <si>
    <t>หน่วย:บาท/ไร่</t>
  </si>
  <si>
    <t>รายการ</t>
  </si>
  <si>
    <t>เงินสด</t>
  </si>
  <si>
    <t>ประเมิน</t>
  </si>
  <si>
    <t>รวม</t>
  </si>
  <si>
    <t xml:space="preserve"> 1. ต้นทุนผันแปร</t>
  </si>
  <si>
    <t>1.1  ค่าแรงงาน</t>
  </si>
  <si>
    <t xml:space="preserve">        ดูแลรักษา</t>
  </si>
  <si>
    <t>1.2  ค่าวัสดุ</t>
  </si>
  <si>
    <t xml:space="preserve">       ค่าปุ๋ย</t>
  </si>
  <si>
    <t xml:space="preserve">       ค่ายาป้องกันกำจัดศัตรูและวัชพืช</t>
  </si>
  <si>
    <t xml:space="preserve">        ค่าน้ำมันเชื้อเพลิงและไฟฟ้า</t>
  </si>
  <si>
    <t xml:space="preserve">       ค่าซ่อมแซมอุปกรณ์การเกษตร</t>
  </si>
  <si>
    <t xml:space="preserve">  1.3ค่าเสียโอกาสเงินลงทุน</t>
  </si>
  <si>
    <t>2.  ต้นทุนคงที่</t>
  </si>
  <si>
    <t xml:space="preserve">      ค่าเช่าที่ดิน</t>
  </si>
  <si>
    <t xml:space="preserve">      ค่าเสื่อมอุปกรณ์การเกษตร</t>
  </si>
  <si>
    <t xml:space="preserve">       ค่าเสียโอกาสเงินลงทุนอุปกรณ์การเกษตร</t>
  </si>
  <si>
    <t>3.  ต้นทุนรวมต่อไร่</t>
  </si>
  <si>
    <t>4. ต้นทุนรวมต่อกิโลกรัม</t>
  </si>
  <si>
    <t>8. ผลตอบแทนสุทธิต่อไร่</t>
  </si>
  <si>
    <t>S1</t>
  </si>
  <si>
    <t>N</t>
  </si>
  <si>
    <t xml:space="preserve">       ค่าวัสดุการเกษตรและวัสดุสิ้นเปลือง</t>
  </si>
  <si>
    <t>หน่วย : บาท/ไร่</t>
  </si>
  <si>
    <t>7. ผลตอบแทนต่อไร่</t>
  </si>
  <si>
    <t>1.  ต้นทุนผันแปร</t>
  </si>
  <si>
    <t>1.3  ค่าเสียโอกาสเงินลงทุน</t>
  </si>
  <si>
    <t>2. ต้นทุนคงที่</t>
  </si>
  <si>
    <t xml:space="preserve">   ค่าเสื่อมอุปกรณ์การเกษตร</t>
  </si>
  <si>
    <t xml:space="preserve">   ค่าเสียโอกาสเงินลงทุนอุปกรณ์การเกษตร</t>
  </si>
  <si>
    <t>9. ผลตอบแทนสุทธิต่อกิโลกรัม</t>
  </si>
  <si>
    <t xml:space="preserve">   ค่าเช่าที่ดิน</t>
  </si>
  <si>
    <t xml:space="preserve">       ค่าสารอื่นๆ และวัสดุปรับปรุงดิน</t>
  </si>
  <si>
    <t xml:space="preserve">        เตรียมดิน</t>
  </si>
  <si>
    <t xml:space="preserve">        เตรียมพันธุ์และปลูก</t>
  </si>
  <si>
    <t xml:space="preserve">       เก็บเกี่ยว</t>
  </si>
  <si>
    <t xml:space="preserve">       ค่าพันธุ์</t>
  </si>
  <si>
    <t>ไม่เป็นเงินสด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</si>
  <si>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</si>
  <si>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</si>
  <si>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</si>
  <si>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</si>
  <si>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</si>
  <si>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</si>
  <si>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</si>
  <si>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</si>
  <si>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</si>
  <si>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ค่าสารอื่นๆ และวัสดุปรับปรุงดิน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</si>
  <si>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</si>
  <si>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</si>
  <si>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</si>
  <si>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3. ต้นทุนรวมต่อไร่</t>
  </si>
  <si>
    <t>5. ผลผลิตต่อไร่ (กก.)</t>
  </si>
  <si>
    <t>6. ราคาที่เกษตรกรขายได้ที่ไร่นา (บาท/กิโลกรัม)</t>
  </si>
  <si>
    <t>ปราจีนบุรี</t>
  </si>
  <si>
    <t>ตารางที่ 73  ต้นทุนการผลิตมันสำปะหลัง แยกตามลักษณะความเหมาะสมของพื้นที่</t>
  </si>
  <si>
    <t>ตารางที่ 72  ต้นทุนการผลิตข้าวเจ้านาปี แยกตามลักษณะความเหมาะสมของพื้นที่</t>
  </si>
  <si>
    <t>4. ต้นทุนรวมต่อเกวียน (ตัน)</t>
  </si>
  <si>
    <t xml:space="preserve"> 5.  ผลผลิตต่อไร่ (กก.) </t>
  </si>
  <si>
    <t xml:space="preserve"> 6. ราคาผลผลิตที่เกษตรกรขายได้ ณ ไร่นา (บาท/ตัน)</t>
  </si>
  <si>
    <t xml:space="preserve"> 7. ผลตอบแทนต่อไร่ </t>
  </si>
  <si>
    <t xml:space="preserve"> 8. ผลตอบแทนสุทธิต่อไร่</t>
  </si>
  <si>
    <t xml:space="preserve"> 9. ผลตอบแทนสุทธิต่อตัน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</si>
</sst>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ngsanaUPC"/>
      <family val="1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CordiaUPC"/>
      <family val="2"/>
    </font>
    <font>
      <b/>
      <sz val="16"/>
      <color theme="1"/>
      <name val="TH SarabunPSK"/>
      <family val="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85">
    <xf numFmtId="0" fontId="0" fillId="0" borderId="0" xfId="0"/>
    <xf numFmtId="43" fontId="3" fillId="0" borderId="0" xfId="1" applyFont="1" applyFill="1" applyBorder="1" applyAlignment="1"/>
    <xf numFmtId="43" fontId="3" fillId="0" borderId="0" xfId="1" applyFont="1" applyFill="1" applyBorder="1" applyAlignment="1">
      <alignment horizontal="right"/>
    </xf>
    <xf numFmtId="43" fontId="4" fillId="0" borderId="0" xfId="1" applyFont="1" applyFill="1" applyBorder="1" applyAlignment="1"/>
    <xf numFmtId="43" fontId="4" fillId="0" borderId="0" xfId="1" applyFont="1" applyFill="1" applyBorder="1" applyAlignment="1">
      <alignment horizontal="right"/>
    </xf>
    <xf numFmtId="164" fontId="4" fillId="0" borderId="0" xfId="1" applyNumberFormat="1" applyFont="1" applyFill="1"/>
    <xf numFmtId="0" fontId="4" fillId="0" borderId="0" xfId="2" applyFont="1" applyFill="1"/>
    <xf numFmtId="0" fontId="4" fillId="0" borderId="0" xfId="2" applyFont="1" applyFill="1" applyAlignment="1">
      <alignment vertical="center"/>
    </xf>
    <xf numFmtId="164" fontId="3" fillId="0" borderId="5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43" fontId="3" fillId="0" borderId="7" xfId="1" applyFont="1" applyFill="1" applyBorder="1" applyAlignment="1"/>
    <xf numFmtId="164" fontId="3" fillId="0" borderId="7" xfId="3" applyNumberFormat="1" applyFont="1" applyFill="1" applyBorder="1" applyAlignment="1">
      <alignment horizontal="right"/>
    </xf>
    <xf numFmtId="4" fontId="3" fillId="0" borderId="7" xfId="3" applyNumberFormat="1" applyFont="1" applyFill="1" applyBorder="1" applyAlignment="1">
      <alignment horizontal="right"/>
    </xf>
    <xf numFmtId="43" fontId="3" fillId="0" borderId="8" xfId="1" applyFont="1" applyFill="1" applyBorder="1" applyAlignment="1"/>
    <xf numFmtId="164" fontId="3" fillId="0" borderId="8" xfId="3" applyNumberFormat="1" applyFont="1" applyFill="1" applyBorder="1" applyAlignment="1">
      <alignment horizontal="right"/>
    </xf>
    <xf numFmtId="4" fontId="3" fillId="0" borderId="8" xfId="3" applyNumberFormat="1" applyFont="1" applyFill="1" applyBorder="1" applyAlignment="1">
      <alignment horizontal="right"/>
    </xf>
    <xf numFmtId="43" fontId="4" fillId="0" borderId="8" xfId="1" applyFont="1" applyFill="1" applyBorder="1" applyAlignment="1"/>
    <xf numFmtId="164" fontId="4" fillId="0" borderId="8" xfId="3" applyNumberFormat="1" applyFont="1" applyFill="1" applyBorder="1" applyAlignment="1">
      <alignment horizontal="right"/>
    </xf>
    <xf numFmtId="4" fontId="4" fillId="0" borderId="8" xfId="3" applyNumberFormat="1" applyFont="1" applyFill="1" applyBorder="1" applyAlignment="1"/>
    <xf numFmtId="43" fontId="4" fillId="0" borderId="8" xfId="1" applyFont="1" applyFill="1" applyBorder="1" applyAlignment="1">
      <alignment horizontal="left"/>
    </xf>
    <xf numFmtId="0" fontId="6" fillId="0" borderId="8" xfId="4" applyFont="1" applyBorder="1"/>
    <xf numFmtId="4" fontId="4" fillId="0" borderId="8" xfId="2" applyNumberFormat="1" applyFont="1" applyFill="1" applyBorder="1" applyAlignment="1"/>
    <xf numFmtId="43" fontId="4" fillId="0" borderId="0" xfId="1" applyFont="1" applyFill="1"/>
    <xf numFmtId="4" fontId="3" fillId="0" borderId="8" xfId="2" applyNumberFormat="1" applyFont="1" applyFill="1" applyBorder="1" applyAlignment="1"/>
    <xf numFmtId="4" fontId="3" fillId="0" borderId="15" xfId="2" applyNumberFormat="1" applyFont="1" applyFill="1" applyBorder="1" applyAlignment="1"/>
    <xf numFmtId="4" fontId="4" fillId="0" borderId="0" xfId="3" applyNumberFormat="1" applyFont="1" applyFill="1" applyBorder="1" applyAlignment="1"/>
    <xf numFmtId="0" fontId="4" fillId="0" borderId="0" xfId="3" applyFont="1" applyFill="1"/>
    <xf numFmtId="43" fontId="3" fillId="0" borderId="5" xfId="1" applyFont="1" applyFill="1" applyBorder="1" applyAlignment="1">
      <alignment horizontal="center" vertical="center"/>
    </xf>
    <xf numFmtId="43" fontId="3" fillId="0" borderId="1" xfId="1" applyFont="1" applyFill="1" applyBorder="1" applyAlignment="1"/>
    <xf numFmtId="43" fontId="3" fillId="0" borderId="16" xfId="1" applyFont="1" applyFill="1" applyBorder="1" applyAlignment="1">
      <alignment horizontal="center" vertical="center"/>
    </xf>
    <xf numFmtId="49" fontId="3" fillId="0" borderId="5" xfId="3" applyNumberFormat="1" applyFont="1" applyFill="1" applyBorder="1" applyAlignment="1">
      <alignment horizontal="center" vertical="center"/>
    </xf>
    <xf numFmtId="2" fontId="3" fillId="0" borderId="17" xfId="3" applyNumberFormat="1" applyFont="1" applyFill="1" applyBorder="1" applyAlignment="1">
      <alignment vertical="center"/>
    </xf>
    <xf numFmtId="43" fontId="3" fillId="0" borderId="17" xfId="5" applyFont="1" applyFill="1" applyBorder="1" applyAlignment="1">
      <alignment horizontal="right"/>
    </xf>
    <xf numFmtId="2" fontId="3" fillId="0" borderId="8" xfId="3" applyNumberFormat="1" applyFont="1" applyFill="1" applyBorder="1" applyAlignment="1">
      <alignment vertical="center"/>
    </xf>
    <xf numFmtId="43" fontId="3" fillId="0" borderId="8" xfId="5" applyFont="1" applyFill="1" applyBorder="1" applyAlignment="1">
      <alignment horizontal="right"/>
    </xf>
    <xf numFmtId="2" fontId="4" fillId="0" borderId="8" xfId="3" applyNumberFormat="1" applyFont="1" applyFill="1" applyBorder="1" applyAlignment="1">
      <alignment vertical="center"/>
    </xf>
    <xf numFmtId="43" fontId="4" fillId="0" borderId="8" xfId="5" applyFont="1" applyFill="1" applyBorder="1"/>
    <xf numFmtId="43" fontId="7" fillId="0" borderId="8" xfId="5" applyFont="1" applyFill="1" applyBorder="1"/>
    <xf numFmtId="43" fontId="4" fillId="0" borderId="8" xfId="5" applyFont="1" applyFill="1" applyBorder="1" applyAlignment="1">
      <alignment vertical="center"/>
    </xf>
    <xf numFmtId="43" fontId="7" fillId="0" borderId="8" xfId="5" applyFont="1" applyFill="1" applyBorder="1" applyAlignment="1">
      <alignment vertical="center"/>
    </xf>
    <xf numFmtId="2" fontId="4" fillId="0" borderId="8" xfId="6" applyNumberFormat="1" applyFont="1" applyBorder="1" applyAlignment="1">
      <alignment vertical="center"/>
    </xf>
    <xf numFmtId="43" fontId="3" fillId="0" borderId="8" xfId="5" applyFont="1" applyFill="1" applyBorder="1" applyAlignment="1">
      <alignment horizontal="right" vertical="center"/>
    </xf>
    <xf numFmtId="43" fontId="8" fillId="0" borderId="8" xfId="5" applyFont="1" applyFill="1" applyBorder="1" applyAlignment="1">
      <alignment horizontal="right" vertical="center"/>
    </xf>
    <xf numFmtId="2" fontId="4" fillId="0" borderId="8" xfId="7" applyNumberFormat="1" applyFont="1" applyFill="1" applyBorder="1" applyAlignment="1">
      <alignment vertical="center"/>
    </xf>
    <xf numFmtId="2" fontId="3" fillId="0" borderId="8" xfId="7" applyNumberFormat="1" applyFont="1" applyFill="1" applyBorder="1" applyAlignment="1" applyProtection="1">
      <alignment horizontal="left" vertical="center"/>
    </xf>
    <xf numFmtId="165" fontId="3" fillId="0" borderId="8" xfId="5" applyNumberFormat="1" applyFont="1" applyFill="1" applyBorder="1" applyAlignment="1">
      <alignment horizontal="right" vertical="center"/>
    </xf>
    <xf numFmtId="164" fontId="3" fillId="0" borderId="8" xfId="5" applyNumberFormat="1" applyFont="1" applyBorder="1" applyAlignment="1">
      <alignment horizontal="right" vertical="center"/>
    </xf>
    <xf numFmtId="2" fontId="4" fillId="0" borderId="8" xfId="7" applyNumberFormat="1" applyFont="1" applyFill="1" applyBorder="1" applyAlignment="1" applyProtection="1">
      <alignment horizontal="left" vertical="center"/>
    </xf>
    <xf numFmtId="164" fontId="3" fillId="0" borderId="8" xfId="5" applyNumberFormat="1" applyFont="1" applyFill="1" applyBorder="1" applyAlignment="1">
      <alignment horizontal="right" vertical="center"/>
    </xf>
    <xf numFmtId="2" fontId="3" fillId="0" borderId="15" xfId="7" applyNumberFormat="1" applyFont="1" applyFill="1" applyBorder="1" applyAlignment="1" applyProtection="1">
      <alignment horizontal="left" vertical="center"/>
    </xf>
    <xf numFmtId="164" fontId="3" fillId="0" borderId="15" xfId="5" applyNumberFormat="1" applyFont="1" applyFill="1" applyBorder="1" applyAlignment="1">
      <alignment horizontal="right" vertical="center"/>
    </xf>
    <xf numFmtId="165" fontId="3" fillId="0" borderId="15" xfId="5" applyNumberFormat="1" applyFont="1" applyFill="1" applyBorder="1" applyAlignment="1">
      <alignment horizontal="right" vertical="center"/>
    </xf>
    <xf numFmtId="164" fontId="3" fillId="0" borderId="15" xfId="5" applyNumberFormat="1" applyFont="1" applyBorder="1" applyAlignment="1">
      <alignment horizontal="right" vertical="center"/>
    </xf>
    <xf numFmtId="2" fontId="3" fillId="0" borderId="0" xfId="3" applyNumberFormat="1" applyFont="1" applyFill="1" applyBorder="1" applyAlignment="1"/>
    <xf numFmtId="0" fontId="9" fillId="0" borderId="0" xfId="0" applyFont="1"/>
    <xf numFmtId="2" fontId="7" fillId="0" borderId="18" xfId="3" applyNumberFormat="1" applyFont="1" applyFill="1" applyBorder="1" applyAlignment="1"/>
    <xf numFmtId="0" fontId="9" fillId="0" borderId="0" xfId="0" applyFont="1" applyFill="1"/>
    <xf numFmtId="4" fontId="3" fillId="0" borderId="8" xfId="1" applyNumberFormat="1" applyFont="1" applyFill="1" applyBorder="1" applyAlignment="1">
      <alignment horizontal="right"/>
    </xf>
    <xf numFmtId="4" fontId="3" fillId="0" borderId="15" xfId="1" applyNumberFormat="1" applyFont="1" applyFill="1" applyBorder="1" applyAlignment="1">
      <alignment horizontal="right"/>
    </xf>
    <xf numFmtId="4" fontId="4" fillId="0" borderId="9" xfId="1" applyNumberFormat="1" applyFont="1" applyFill="1" applyBorder="1" applyAlignment="1">
      <alignment horizontal="center"/>
    </xf>
    <xf numFmtId="4" fontId="4" fillId="0" borderId="10" xfId="1" applyNumberFormat="1" applyFont="1" applyFill="1" applyBorder="1" applyAlignment="1">
      <alignment horizontal="center"/>
    </xf>
    <xf numFmtId="4" fontId="4" fillId="0" borderId="11" xfId="1" applyNumberFormat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4" fontId="4" fillId="0" borderId="9" xfId="3" applyNumberFormat="1" applyFont="1" applyFill="1" applyBorder="1" applyAlignment="1">
      <alignment horizontal="center"/>
    </xf>
    <xf numFmtId="4" fontId="4" fillId="0" borderId="10" xfId="3" applyNumberFormat="1" applyFont="1" applyFill="1" applyBorder="1" applyAlignment="1">
      <alignment horizontal="center"/>
    </xf>
    <xf numFmtId="4" fontId="4" fillId="0" borderId="11" xfId="3" applyNumberFormat="1" applyFont="1" applyFill="1" applyBorder="1" applyAlignment="1">
      <alignment horizontal="center"/>
    </xf>
    <xf numFmtId="4" fontId="4" fillId="0" borderId="12" xfId="1" applyNumberFormat="1" applyFont="1" applyFill="1" applyBorder="1" applyAlignment="1">
      <alignment horizontal="center"/>
    </xf>
    <xf numFmtId="4" fontId="4" fillId="0" borderId="13" xfId="1" applyNumberFormat="1" applyFont="1" applyFill="1" applyBorder="1" applyAlignment="1">
      <alignment horizontal="center"/>
    </xf>
    <xf numFmtId="4" fontId="4" fillId="0" borderId="14" xfId="1" applyNumberFormat="1" applyFont="1" applyFill="1" applyBorder="1" applyAlignment="1">
      <alignment horizontal="center"/>
    </xf>
    <xf numFmtId="4" fontId="4" fillId="0" borderId="9" xfId="5" applyNumberFormat="1" applyFont="1" applyFill="1" applyBorder="1" applyAlignment="1">
      <alignment horizontal="center" vertical="center"/>
    </xf>
    <xf numFmtId="4" fontId="4" fillId="0" borderId="10" xfId="5" applyNumberFormat="1" applyFont="1" applyFill="1" applyBorder="1" applyAlignment="1">
      <alignment horizontal="center" vertical="center"/>
    </xf>
    <xf numFmtId="4" fontId="4" fillId="0" borderId="11" xfId="5" applyNumberFormat="1" applyFont="1" applyFill="1" applyBorder="1" applyAlignment="1">
      <alignment horizontal="center" vertical="center"/>
    </xf>
    <xf numFmtId="4" fontId="4" fillId="0" borderId="9" xfId="5" applyNumberFormat="1" applyFont="1" applyBorder="1" applyAlignment="1">
      <alignment horizontal="center" vertical="center"/>
    </xf>
    <xf numFmtId="4" fontId="4" fillId="0" borderId="10" xfId="5" applyNumberFormat="1" applyFont="1" applyBorder="1" applyAlignment="1">
      <alignment horizontal="center" vertical="center"/>
    </xf>
    <xf numFmtId="4" fontId="4" fillId="0" borderId="11" xfId="5" applyNumberFormat="1" applyFont="1" applyBorder="1" applyAlignment="1">
      <alignment horizontal="center" vertical="center"/>
    </xf>
    <xf numFmtId="49" fontId="3" fillId="0" borderId="2" xfId="3" applyNumberFormat="1" applyFont="1" applyFill="1" applyBorder="1" applyAlignment="1">
      <alignment horizontal="center" vertical="center"/>
    </xf>
    <xf numFmtId="49" fontId="3" fillId="0" borderId="3" xfId="3" applyNumberFormat="1" applyFont="1" applyFill="1" applyBorder="1" applyAlignment="1">
      <alignment horizontal="center" vertical="center"/>
    </xf>
    <xf numFmtId="49" fontId="3" fillId="0" borderId="6" xfId="3" applyNumberFormat="1" applyFont="1" applyFill="1" applyBorder="1" applyAlignment="1">
      <alignment horizontal="center" vertical="center"/>
    </xf>
    <xf numFmtId="2" fontId="3" fillId="0" borderId="1" xfId="3" applyNumberFormat="1" applyFont="1" applyFill="1" applyBorder="1" applyAlignment="1">
      <alignment horizontal="center" vertical="center"/>
    </xf>
    <xf numFmtId="2" fontId="3" fillId="0" borderId="16" xfId="3" applyNumberFormat="1" applyFont="1" applyFill="1" applyBorder="1" applyAlignment="1">
      <alignment horizontal="center" vertical="center"/>
    </xf>
    <xf numFmtId="2" fontId="3" fillId="0" borderId="5" xfId="3" applyNumberFormat="1" applyFont="1" applyFill="1" applyBorder="1" applyAlignment="1">
      <alignment horizontal="center" vertical="center"/>
    </xf>
  </cellXfs>
  <cellStyles count="8">
    <cellStyle name="Comma 2" xfId="5"/>
    <cellStyle name="Normal" xfId="0" builtinId="0"/>
    <cellStyle name="เครื่องหมายจุลภาค 2" xfId="1"/>
    <cellStyle name="เครื่องหมายจุลภาค 3" xfId="6"/>
    <cellStyle name="ปกติ 2" xfId="2"/>
    <cellStyle name="ปกติ 3" xfId="4"/>
    <cellStyle name="ปกติ 3 2" xfId="7"/>
    <cellStyle name="ปกติ_ประมาณการเดือน ธค.254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8" sqref="I8"/>
    </sheetView>
  </sheetViews>
  <sheetFormatPr defaultColWidth="9" defaultRowHeight="24" x14ac:dyDescent="0.55000000000000004"/>
  <cols>
    <col min="1" max="1" width="42.7109375" style="3" customWidth="1"/>
    <col min="2" max="7" width="11.7109375" style="4" customWidth="1"/>
    <col min="8" max="16384" width="9" style="4"/>
  </cols>
  <sheetData>
    <row r="1" spans="1:7" x14ac:dyDescent="0.55000000000000004">
      <c r="A1" s="1" t="s">
        <v>57</v>
      </c>
      <c r="B1" s="2"/>
      <c r="C1" s="2"/>
      <c r="D1" s="2"/>
      <c r="E1" s="2"/>
      <c r="F1" s="2"/>
      <c r="G1" s="2"/>
    </row>
    <row r="2" spans="1:7" x14ac:dyDescent="0.55000000000000004">
      <c r="A2" s="1"/>
      <c r="B2" s="5"/>
      <c r="C2" s="6"/>
      <c r="D2" s="6"/>
      <c r="E2" s="6"/>
      <c r="F2" s="6"/>
      <c r="G2" s="7" t="s">
        <v>0</v>
      </c>
    </row>
    <row r="3" spans="1:7" x14ac:dyDescent="0.55000000000000004">
      <c r="A3" s="28"/>
      <c r="B3" s="62" t="s">
        <v>55</v>
      </c>
      <c r="C3" s="63"/>
      <c r="D3" s="63"/>
      <c r="E3" s="64"/>
      <c r="F3" s="64"/>
      <c r="G3" s="65"/>
    </row>
    <row r="4" spans="1:7" x14ac:dyDescent="0.55000000000000004">
      <c r="A4" s="29" t="s">
        <v>1</v>
      </c>
      <c r="B4" s="62" t="s">
        <v>21</v>
      </c>
      <c r="C4" s="63"/>
      <c r="D4" s="63"/>
      <c r="E4" s="62" t="s">
        <v>22</v>
      </c>
      <c r="F4" s="63"/>
      <c r="G4" s="66"/>
    </row>
    <row r="5" spans="1:7" x14ac:dyDescent="0.55000000000000004">
      <c r="A5" s="27"/>
      <c r="B5" s="8" t="s">
        <v>2</v>
      </c>
      <c r="C5" s="8" t="s">
        <v>3</v>
      </c>
      <c r="D5" s="9" t="s">
        <v>4</v>
      </c>
      <c r="E5" s="8" t="s">
        <v>2</v>
      </c>
      <c r="F5" s="8" t="s">
        <v>3</v>
      </c>
      <c r="G5" s="9" t="s">
        <v>4</v>
      </c>
    </row>
    <row r="6" spans="1:7" x14ac:dyDescent="0.55000000000000004">
      <c r="A6" s="10" t="s">
        <v>5</v>
      </c>
      <c r="B6" s="11">
        <f t="shared" ref="B6:G6" si="0">B7+B12+B20</f>
        <v>2426.34</v>
      </c>
      <c r="C6" s="11">
        <f t="shared" si="0"/>
        <v>177.84</v>
      </c>
      <c r="D6" s="12">
        <f t="shared" si="0"/>
        <v>2604.1799999999998</v>
      </c>
      <c r="E6" s="11">
        <f t="shared" si="0"/>
        <v>2579.3200000000002</v>
      </c>
      <c r="F6" s="11">
        <f t="shared" si="0"/>
        <v>347.21000000000004</v>
      </c>
      <c r="G6" s="12">
        <f t="shared" si="0"/>
        <v>2926.53</v>
      </c>
    </row>
    <row r="7" spans="1:7" x14ac:dyDescent="0.55000000000000004">
      <c r="A7" s="13" t="s">
        <v>6</v>
      </c>
      <c r="B7" s="14">
        <f t="shared" ref="B7:G7" si="1">SUM(B8:B11)</f>
        <v>1224.6500000000001</v>
      </c>
      <c r="C7" s="14">
        <f t="shared" si="1"/>
        <v>26.11</v>
      </c>
      <c r="D7" s="15">
        <f t="shared" si="1"/>
        <v>1250.76</v>
      </c>
      <c r="E7" s="14">
        <f t="shared" si="1"/>
        <v>1298.46</v>
      </c>
      <c r="F7" s="14">
        <f t="shared" si="1"/>
        <v>39.86</v>
      </c>
      <c r="G7" s="15">
        <f t="shared" si="1"/>
        <v>1338.3200000000002</v>
      </c>
    </row>
    <row r="8" spans="1:7" x14ac:dyDescent="0.55000000000000004">
      <c r="A8" s="16" t="s">
        <v>34</v>
      </c>
      <c r="B8" s="17">
        <v>397.35</v>
      </c>
      <c r="C8" s="17"/>
      <c r="D8" s="17">
        <f t="shared" ref="D8:D9" si="2">SUM(B8:C8)</f>
        <v>397.35</v>
      </c>
      <c r="E8" s="17">
        <v>471.21</v>
      </c>
      <c r="F8" s="17"/>
      <c r="G8" s="17">
        <f t="shared" ref="G8:G9" si="3">SUM(E8:F8)</f>
        <v>471.21</v>
      </c>
    </row>
    <row r="9" spans="1:7" x14ac:dyDescent="0.55000000000000004">
      <c r="A9" s="16" t="s">
        <v>35</v>
      </c>
      <c r="B9" s="17">
        <v>62.63</v>
      </c>
      <c r="C9" s="17">
        <v>5.35</v>
      </c>
      <c r="D9" s="17">
        <f t="shared" si="2"/>
        <v>67.98</v>
      </c>
      <c r="E9" s="17">
        <v>58.93</v>
      </c>
      <c r="F9" s="17">
        <v>11.87</v>
      </c>
      <c r="G9" s="17">
        <f t="shared" si="3"/>
        <v>70.8</v>
      </c>
    </row>
    <row r="10" spans="1:7" x14ac:dyDescent="0.55000000000000004">
      <c r="A10" s="16" t="s">
        <v>7</v>
      </c>
      <c r="B10" s="17">
        <v>367.36</v>
      </c>
      <c r="C10" s="17">
        <v>20.76</v>
      </c>
      <c r="D10" s="17">
        <f>SUM(B10:C10)</f>
        <v>388.12</v>
      </c>
      <c r="E10" s="17">
        <v>306.74</v>
      </c>
      <c r="F10" s="17">
        <v>26.17</v>
      </c>
      <c r="G10" s="17">
        <f>SUM(E10:F10)</f>
        <v>332.91</v>
      </c>
    </row>
    <row r="11" spans="1:7" x14ac:dyDescent="0.55000000000000004">
      <c r="A11" s="16" t="s">
        <v>36</v>
      </c>
      <c r="B11" s="17">
        <v>397.31</v>
      </c>
      <c r="C11" s="17"/>
      <c r="D11" s="17">
        <f>SUM(B11:C11)</f>
        <v>397.31</v>
      </c>
      <c r="E11" s="17">
        <v>461.58</v>
      </c>
      <c r="F11" s="17">
        <v>1.82</v>
      </c>
      <c r="G11" s="17">
        <f>SUM(E11:F11)</f>
        <v>463.4</v>
      </c>
    </row>
    <row r="12" spans="1:7" x14ac:dyDescent="0.55000000000000004">
      <c r="A12" s="13" t="s">
        <v>8</v>
      </c>
      <c r="B12" s="14">
        <f t="shared" ref="B12:G12" si="4">SUM(B13:B19)</f>
        <v>1201.69</v>
      </c>
      <c r="C12" s="15">
        <f t="shared" si="4"/>
        <v>63.67</v>
      </c>
      <c r="D12" s="15">
        <f t="shared" si="4"/>
        <v>1265.3600000000001</v>
      </c>
      <c r="E12" s="14">
        <f t="shared" si="4"/>
        <v>1280.8600000000001</v>
      </c>
      <c r="F12" s="14">
        <f t="shared" si="4"/>
        <v>208.38000000000002</v>
      </c>
      <c r="G12" s="15">
        <f t="shared" si="4"/>
        <v>1489.24</v>
      </c>
    </row>
    <row r="13" spans="1:7" x14ac:dyDescent="0.55000000000000004">
      <c r="A13" s="16" t="s">
        <v>37</v>
      </c>
      <c r="B13" s="17">
        <v>244.11</v>
      </c>
      <c r="C13" s="17">
        <v>63.67</v>
      </c>
      <c r="D13" s="17">
        <f t="shared" ref="D13:D20" si="5">SUM(B13:C13)</f>
        <v>307.78000000000003</v>
      </c>
      <c r="E13" s="17">
        <v>95.48</v>
      </c>
      <c r="F13" s="17">
        <v>207.08</v>
      </c>
      <c r="G13" s="17">
        <f t="shared" ref="G13:G20" si="6">SUM(E13:F13)</f>
        <v>302.56</v>
      </c>
    </row>
    <row r="14" spans="1:7" x14ac:dyDescent="0.55000000000000004">
      <c r="A14" s="16" t="s">
        <v>9</v>
      </c>
      <c r="B14" s="17">
        <v>571.85</v>
      </c>
      <c r="C14" s="17"/>
      <c r="D14" s="17">
        <f t="shared" si="5"/>
        <v>571.85</v>
      </c>
      <c r="E14" s="17">
        <v>518.53</v>
      </c>
      <c r="F14" s="17">
        <v>1.3</v>
      </c>
      <c r="G14" s="17">
        <f t="shared" si="6"/>
        <v>519.82999999999993</v>
      </c>
    </row>
    <row r="15" spans="1:7" x14ac:dyDescent="0.55000000000000004">
      <c r="A15" s="16" t="s">
        <v>10</v>
      </c>
      <c r="B15" s="17">
        <v>326.29000000000002</v>
      </c>
      <c r="C15" s="17"/>
      <c r="D15" s="17">
        <f t="shared" si="5"/>
        <v>326.29000000000002</v>
      </c>
      <c r="E15" s="17">
        <v>561.51</v>
      </c>
      <c r="F15" s="17"/>
      <c r="G15" s="17">
        <f t="shared" si="6"/>
        <v>561.51</v>
      </c>
    </row>
    <row r="16" spans="1:7" x14ac:dyDescent="0.55000000000000004">
      <c r="A16" s="16" t="s">
        <v>33</v>
      </c>
      <c r="B16" s="17">
        <v>3.55</v>
      </c>
      <c r="C16" s="17"/>
      <c r="D16" s="17">
        <f t="shared" si="5"/>
        <v>3.55</v>
      </c>
      <c r="E16" s="17">
        <v>2.15</v>
      </c>
      <c r="F16" s="17"/>
      <c r="G16" s="17">
        <f t="shared" si="6"/>
        <v>2.15</v>
      </c>
    </row>
    <row r="17" spans="1:7" x14ac:dyDescent="0.55000000000000004">
      <c r="A17" s="18" t="s">
        <v>11</v>
      </c>
      <c r="B17" s="17">
        <v>51.74</v>
      </c>
      <c r="C17" s="17"/>
      <c r="D17" s="17">
        <f t="shared" si="5"/>
        <v>51.74</v>
      </c>
      <c r="E17" s="17">
        <v>99.02</v>
      </c>
      <c r="F17" s="17"/>
      <c r="G17" s="17">
        <f t="shared" si="6"/>
        <v>99.02</v>
      </c>
    </row>
    <row r="18" spans="1:7" x14ac:dyDescent="0.55000000000000004">
      <c r="A18" s="19" t="s">
        <v>23</v>
      </c>
      <c r="B18" s="17"/>
      <c r="C18" s="17"/>
      <c r="D18" s="17">
        <f t="shared" si="5"/>
        <v>0</v>
      </c>
      <c r="E18" s="17"/>
      <c r="F18" s="17"/>
      <c r="G18" s="17">
        <f t="shared" si="6"/>
        <v>0</v>
      </c>
    </row>
    <row r="19" spans="1:7" x14ac:dyDescent="0.55000000000000004">
      <c r="A19" s="16" t="s">
        <v>12</v>
      </c>
      <c r="B19" s="17">
        <v>4.1500000000000004</v>
      </c>
      <c r="C19" s="17"/>
      <c r="D19" s="17">
        <f t="shared" si="5"/>
        <v>4.1500000000000004</v>
      </c>
      <c r="E19" s="17">
        <v>4.17</v>
      </c>
      <c r="F19" s="17"/>
      <c r="G19" s="17">
        <f t="shared" si="6"/>
        <v>4.17</v>
      </c>
    </row>
    <row r="20" spans="1:7" x14ac:dyDescent="0.55000000000000004">
      <c r="A20" s="20" t="s">
        <v>13</v>
      </c>
      <c r="B20" s="14"/>
      <c r="C20" s="14">
        <f>ROUND(((C7+C12)*0.07*6/12),2)+ROUND(((B7+B12)*0.07*6/12),2)</f>
        <v>88.06</v>
      </c>
      <c r="D20" s="14">
        <f t="shared" si="5"/>
        <v>88.06</v>
      </c>
      <c r="E20" s="14"/>
      <c r="F20" s="14">
        <f>ROUND(((F7+F12)*0.07*6/12),2)+ROUND(((E7+E12)*0.07*6/12),2)</f>
        <v>98.97</v>
      </c>
      <c r="G20" s="15">
        <f t="shared" si="6"/>
        <v>98.97</v>
      </c>
    </row>
    <row r="21" spans="1:7" x14ac:dyDescent="0.55000000000000004">
      <c r="A21" s="13" t="s">
        <v>14</v>
      </c>
      <c r="B21" s="14">
        <f t="shared" ref="B21:G21" si="7">SUM(B22:B24)</f>
        <v>0</v>
      </c>
      <c r="C21" s="14">
        <f t="shared" si="7"/>
        <v>574.09</v>
      </c>
      <c r="D21" s="15">
        <f t="shared" si="7"/>
        <v>574.09</v>
      </c>
      <c r="E21" s="14">
        <f t="shared" si="7"/>
        <v>0</v>
      </c>
      <c r="F21" s="14">
        <f t="shared" si="7"/>
        <v>541.09</v>
      </c>
      <c r="G21" s="15">
        <f t="shared" si="7"/>
        <v>541.09</v>
      </c>
    </row>
    <row r="22" spans="1:7" x14ac:dyDescent="0.55000000000000004">
      <c r="A22" s="16" t="s">
        <v>15</v>
      </c>
      <c r="B22" s="17"/>
      <c r="C22" s="17">
        <v>554.67999999999995</v>
      </c>
      <c r="D22" s="17">
        <f>SUM(B22:C22)</f>
        <v>554.67999999999995</v>
      </c>
      <c r="E22" s="17"/>
      <c r="F22" s="17">
        <v>496.58</v>
      </c>
      <c r="G22" s="17">
        <f>SUM(E22:F22)</f>
        <v>496.58</v>
      </c>
    </row>
    <row r="23" spans="1:7" x14ac:dyDescent="0.55000000000000004">
      <c r="A23" s="16" t="s">
        <v>16</v>
      </c>
      <c r="B23" s="17"/>
      <c r="C23" s="17">
        <v>13.33</v>
      </c>
      <c r="D23" s="17">
        <f>SUM(B23:C23)</f>
        <v>13.33</v>
      </c>
      <c r="E23" s="17"/>
      <c r="F23" s="17">
        <v>35.549999999999997</v>
      </c>
      <c r="G23" s="17">
        <f>SUM(E23:F23)</f>
        <v>35.549999999999997</v>
      </c>
    </row>
    <row r="24" spans="1:7" s="22" customFormat="1" x14ac:dyDescent="0.55000000000000004">
      <c r="A24" s="21" t="s">
        <v>17</v>
      </c>
      <c r="B24" s="17"/>
      <c r="C24" s="17">
        <v>6.08</v>
      </c>
      <c r="D24" s="17">
        <f>SUM(B24:C24)</f>
        <v>6.08</v>
      </c>
      <c r="E24" s="17"/>
      <c r="F24" s="17">
        <v>8.9600000000000009</v>
      </c>
      <c r="G24" s="17">
        <f>SUM(E24:F24)</f>
        <v>8.9600000000000009</v>
      </c>
    </row>
    <row r="25" spans="1:7" x14ac:dyDescent="0.55000000000000004">
      <c r="A25" s="13" t="s">
        <v>18</v>
      </c>
      <c r="B25" s="14">
        <f t="shared" ref="B25:G25" si="8">B6+B21</f>
        <v>2426.34</v>
      </c>
      <c r="C25" s="14">
        <f t="shared" si="8"/>
        <v>751.93000000000006</v>
      </c>
      <c r="D25" s="15">
        <f t="shared" si="8"/>
        <v>3178.27</v>
      </c>
      <c r="E25" s="14">
        <f>E6+E21</f>
        <v>2579.3200000000002</v>
      </c>
      <c r="F25" s="14">
        <f t="shared" si="8"/>
        <v>888.30000000000007</v>
      </c>
      <c r="G25" s="15">
        <f t="shared" si="8"/>
        <v>3467.6200000000003</v>
      </c>
    </row>
    <row r="26" spans="1:7" x14ac:dyDescent="0.55000000000000004">
      <c r="A26" s="13" t="s">
        <v>58</v>
      </c>
      <c r="B26" s="15">
        <f>ROUND(B25/B27,2)*1000</f>
        <v>3450</v>
      </c>
      <c r="C26" s="15">
        <f>ROUND(C25/B27,2)*1000</f>
        <v>1070</v>
      </c>
      <c r="D26" s="15">
        <f>ROUND(D25/B27,2)*1000</f>
        <v>4520</v>
      </c>
      <c r="E26" s="15">
        <f>ROUND(E25/E27,2)*1000</f>
        <v>4180</v>
      </c>
      <c r="F26" s="15">
        <f>ROUND(F25/E27,2)*1000</f>
        <v>1440</v>
      </c>
      <c r="G26" s="15">
        <f>ROUND(G25/E27,2)*1000</f>
        <v>5620</v>
      </c>
    </row>
    <row r="27" spans="1:7" x14ac:dyDescent="0.55000000000000004">
      <c r="A27" s="21" t="s">
        <v>59</v>
      </c>
      <c r="B27" s="67">
        <v>703.92</v>
      </c>
      <c r="C27" s="68"/>
      <c r="D27" s="69"/>
      <c r="E27" s="59">
        <v>617.32000000000005</v>
      </c>
      <c r="F27" s="60"/>
      <c r="G27" s="61"/>
    </row>
    <row r="28" spans="1:7" x14ac:dyDescent="0.55000000000000004">
      <c r="A28" s="21" t="s">
        <v>60</v>
      </c>
      <c r="B28" s="70">
        <f>7.9*1000</f>
        <v>7900</v>
      </c>
      <c r="C28" s="71"/>
      <c r="D28" s="72"/>
      <c r="E28" s="70">
        <f>7.9*1000</f>
        <v>7900</v>
      </c>
      <c r="F28" s="71"/>
      <c r="G28" s="72"/>
    </row>
    <row r="29" spans="1:7" x14ac:dyDescent="0.55000000000000004">
      <c r="A29" s="21" t="s">
        <v>61</v>
      </c>
      <c r="B29" s="59">
        <f>B27*B28/1000</f>
        <v>5560.9679999999998</v>
      </c>
      <c r="C29" s="60"/>
      <c r="D29" s="61"/>
      <c r="E29" s="59">
        <f>E27*E28/1000</f>
        <v>4876.8280000000004</v>
      </c>
      <c r="F29" s="60"/>
      <c r="G29" s="61"/>
    </row>
    <row r="30" spans="1:7" s="2" customFormat="1" x14ac:dyDescent="0.55000000000000004">
      <c r="A30" s="23" t="s">
        <v>62</v>
      </c>
      <c r="B30" s="15">
        <f>B29-B25</f>
        <v>3134.6279999999997</v>
      </c>
      <c r="C30" s="15"/>
      <c r="D30" s="15">
        <f>B29-D25</f>
        <v>2382.6979999999999</v>
      </c>
      <c r="E30" s="57">
        <f>E29-E25</f>
        <v>2297.5080000000003</v>
      </c>
      <c r="F30" s="57"/>
      <c r="G30" s="57">
        <f>E29-G25</f>
        <v>1409.2080000000001</v>
      </c>
    </row>
    <row r="31" spans="1:7" s="2" customFormat="1" x14ac:dyDescent="0.55000000000000004">
      <c r="A31" s="24" t="s">
        <v>63</v>
      </c>
      <c r="B31" s="58">
        <f>B28-B26</f>
        <v>4450</v>
      </c>
      <c r="C31" s="58"/>
      <c r="D31" s="58">
        <f>B28-D26</f>
        <v>3380</v>
      </c>
      <c r="E31" s="58">
        <f>E28-E26</f>
        <v>3720</v>
      </c>
      <c r="F31" s="58"/>
      <c r="G31" s="58">
        <f>E28-G26</f>
        <v>2280</v>
      </c>
    </row>
    <row r="32" spans="1:7" x14ac:dyDescent="0.55000000000000004">
      <c r="A32" s="25"/>
    </row>
    <row r="33" spans="1:1" x14ac:dyDescent="0.55000000000000004">
      <c r="A33" s="26"/>
    </row>
  </sheetData>
  <mergeCells count="9">
    <mergeCell ref="B29:D29"/>
    <mergeCell ref="E29:G29"/>
    <mergeCell ref="B3:G3"/>
    <mergeCell ref="B4:D4"/>
    <mergeCell ref="E4:G4"/>
    <mergeCell ref="B27:D27"/>
    <mergeCell ref="E27:G27"/>
    <mergeCell ref="B28:D28"/>
    <mergeCell ref="E28:G28"/>
  </mergeCells>
  <pageMargins left="0.18" right="0.1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A31" sqref="A31"/>
    </sheetView>
  </sheetViews>
  <sheetFormatPr defaultColWidth="9" defaultRowHeight="24" x14ac:dyDescent="0.55000000000000004"/>
  <cols>
    <col min="1" max="1" width="36.7109375" style="54" customWidth="1"/>
    <col min="2" max="7" width="11.85546875" style="54" customWidth="1"/>
    <col min="8" max="16384" width="9" style="54"/>
  </cols>
  <sheetData>
    <row r="1" spans="1:7" x14ac:dyDescent="0.55000000000000004">
      <c r="A1" s="53" t="s">
        <v>56</v>
      </c>
      <c r="B1" s="53"/>
      <c r="C1" s="53"/>
      <c r="D1" s="53"/>
      <c r="E1" s="53"/>
      <c r="F1" s="53"/>
      <c r="G1" s="53"/>
    </row>
    <row r="2" spans="1:7" x14ac:dyDescent="0.55000000000000004">
      <c r="A2" s="55"/>
      <c r="B2" s="55"/>
      <c r="C2" s="55"/>
      <c r="D2" s="55"/>
      <c r="E2" s="55"/>
      <c r="F2" s="55"/>
      <c r="G2" s="55" t="s">
        <v>24</v>
      </c>
    </row>
    <row r="3" spans="1:7" x14ac:dyDescent="0.55000000000000004">
      <c r="A3" s="82" t="s">
        <v>1</v>
      </c>
      <c r="B3" s="79" t="s">
        <v>55</v>
      </c>
      <c r="C3" s="80"/>
      <c r="D3" s="80"/>
      <c r="E3" s="64"/>
      <c r="F3" s="64"/>
      <c r="G3" s="65"/>
    </row>
    <row r="4" spans="1:7" x14ac:dyDescent="0.55000000000000004">
      <c r="A4" s="83"/>
      <c r="B4" s="81" t="s">
        <v>21</v>
      </c>
      <c r="C4" s="81"/>
      <c r="D4" s="81"/>
      <c r="E4" s="81" t="s">
        <v>22</v>
      </c>
      <c r="F4" s="81"/>
      <c r="G4" s="81"/>
    </row>
    <row r="5" spans="1:7" x14ac:dyDescent="0.55000000000000004">
      <c r="A5" s="84"/>
      <c r="B5" s="30" t="s">
        <v>2</v>
      </c>
      <c r="C5" s="30" t="s">
        <v>38</v>
      </c>
      <c r="D5" s="30" t="s">
        <v>4</v>
      </c>
      <c r="E5" s="30" t="s">
        <v>2</v>
      </c>
      <c r="F5" s="30" t="s">
        <v>38</v>
      </c>
      <c r="G5" s="30" t="s">
        <v>4</v>
      </c>
    </row>
    <row r="6" spans="1:7" x14ac:dyDescent="0.55000000000000004">
      <c r="A6" s="31" t="s">
        <v>26</v>
      </c>
      <c r="B6" s="32">
        <f t="shared" ref="B6:G6" si="0">+B7+B12+B20</f>
        <v>3932.47</v>
      </c>
      <c r="C6" s="32">
        <f t="shared" si="0"/>
        <v>976.78</v>
      </c>
      <c r="D6" s="32">
        <f t="shared" si="0"/>
        <v>4909.25</v>
      </c>
      <c r="E6" s="32">
        <f t="shared" si="0"/>
        <v>4324.4000000000005</v>
      </c>
      <c r="F6" s="32">
        <f t="shared" si="0"/>
        <v>411.41999999999996</v>
      </c>
      <c r="G6" s="32">
        <f t="shared" si="0"/>
        <v>4735.82</v>
      </c>
    </row>
    <row r="7" spans="1:7" x14ac:dyDescent="0.55000000000000004">
      <c r="A7" s="33" t="s">
        <v>39</v>
      </c>
      <c r="B7" s="34">
        <f t="shared" ref="B7:G7" si="1">+B8+B9+B10+B11</f>
        <v>2718.2799999999997</v>
      </c>
      <c r="C7" s="34">
        <f t="shared" si="1"/>
        <v>91.05</v>
      </c>
      <c r="D7" s="34">
        <f t="shared" si="1"/>
        <v>2809.33</v>
      </c>
      <c r="E7" s="34">
        <f t="shared" si="1"/>
        <v>2760.11</v>
      </c>
      <c r="F7" s="34">
        <f t="shared" si="1"/>
        <v>39.380000000000003</v>
      </c>
      <c r="G7" s="34">
        <f t="shared" si="1"/>
        <v>2799.49</v>
      </c>
    </row>
    <row r="8" spans="1:7" x14ac:dyDescent="0.55000000000000004">
      <c r="A8" s="35" t="s">
        <v>40</v>
      </c>
      <c r="B8" s="36">
        <v>805.64</v>
      </c>
      <c r="C8" s="36">
        <v>0</v>
      </c>
      <c r="D8" s="36">
        <f>+B8+C8</f>
        <v>805.64</v>
      </c>
      <c r="E8" s="36">
        <v>997.4</v>
      </c>
      <c r="F8" s="36">
        <v>0</v>
      </c>
      <c r="G8" s="36">
        <f>+E8+F8</f>
        <v>997.4</v>
      </c>
    </row>
    <row r="9" spans="1:7" x14ac:dyDescent="0.55000000000000004">
      <c r="A9" s="35" t="s">
        <v>41</v>
      </c>
      <c r="B9" s="36">
        <v>289.58999999999997</v>
      </c>
      <c r="C9" s="36">
        <v>0</v>
      </c>
      <c r="D9" s="36">
        <f t="shared" ref="D9:D11" si="2">+B9+C9</f>
        <v>289.58999999999997</v>
      </c>
      <c r="E9" s="37">
        <v>316.25</v>
      </c>
      <c r="F9" s="37">
        <v>5.93</v>
      </c>
      <c r="G9" s="36">
        <f t="shared" ref="G9:G11" si="3">+E9+F9</f>
        <v>322.18</v>
      </c>
    </row>
    <row r="10" spans="1:7" x14ac:dyDescent="0.55000000000000004">
      <c r="A10" s="35" t="s">
        <v>42</v>
      </c>
      <c r="B10" s="36">
        <v>621.80999999999995</v>
      </c>
      <c r="C10" s="36">
        <v>8.9700000000000006</v>
      </c>
      <c r="D10" s="36">
        <f t="shared" si="2"/>
        <v>630.78</v>
      </c>
      <c r="E10" s="37">
        <v>621.44000000000005</v>
      </c>
      <c r="F10" s="37">
        <v>33.450000000000003</v>
      </c>
      <c r="G10" s="36">
        <f t="shared" si="3"/>
        <v>654.8900000000001</v>
      </c>
    </row>
    <row r="11" spans="1:7" x14ac:dyDescent="0.55000000000000004">
      <c r="A11" s="35" t="s">
        <v>43</v>
      </c>
      <c r="B11" s="36">
        <v>1001.24</v>
      </c>
      <c r="C11" s="36">
        <v>82.08</v>
      </c>
      <c r="D11" s="36">
        <f t="shared" si="2"/>
        <v>1083.32</v>
      </c>
      <c r="E11" s="37">
        <v>825.02</v>
      </c>
      <c r="F11" s="37"/>
      <c r="G11" s="36">
        <f t="shared" si="3"/>
        <v>825.02</v>
      </c>
    </row>
    <row r="12" spans="1:7" x14ac:dyDescent="0.55000000000000004">
      <c r="A12" s="33" t="s">
        <v>44</v>
      </c>
      <c r="B12" s="34">
        <f>+B13+B14+B15+B16+B17+B18+B19</f>
        <v>1214.19</v>
      </c>
      <c r="C12" s="34">
        <f>+C13+C14+C15+C16+C17+C18+C19</f>
        <v>564.55999999999995</v>
      </c>
      <c r="D12" s="34">
        <f>+B12+C12</f>
        <v>1778.75</v>
      </c>
      <c r="E12" s="34">
        <f>+E13+E14+E15+E16+E17+E18+E19</f>
        <v>1564.2900000000002</v>
      </c>
      <c r="F12" s="34">
        <f>+F13+F14+F15+F16+F17+F18+F19</f>
        <v>62.22</v>
      </c>
      <c r="G12" s="34">
        <f>+E12+F12</f>
        <v>1626.5100000000002</v>
      </c>
    </row>
    <row r="13" spans="1:7" x14ac:dyDescent="0.55000000000000004">
      <c r="A13" s="35" t="s">
        <v>45</v>
      </c>
      <c r="B13" s="36">
        <v>117.66</v>
      </c>
      <c r="C13" s="36">
        <v>563.47</v>
      </c>
      <c r="D13" s="37">
        <f t="shared" ref="D13:D19" si="4">+B13+C13</f>
        <v>681.13</v>
      </c>
      <c r="E13" s="37">
        <v>586.49</v>
      </c>
      <c r="F13" s="37">
        <v>37.35</v>
      </c>
      <c r="G13" s="37">
        <f>+E13+F13</f>
        <v>623.84</v>
      </c>
    </row>
    <row r="14" spans="1:7" x14ac:dyDescent="0.55000000000000004">
      <c r="A14" s="35" t="s">
        <v>46</v>
      </c>
      <c r="B14" s="36">
        <v>823.3</v>
      </c>
      <c r="C14" s="36">
        <v>0.56000000000000005</v>
      </c>
      <c r="D14" s="37">
        <f t="shared" si="4"/>
        <v>823.8599999999999</v>
      </c>
      <c r="E14" s="37">
        <v>809.23</v>
      </c>
      <c r="F14" s="37">
        <v>24.7</v>
      </c>
      <c r="G14" s="37">
        <f t="shared" ref="G14:G19" si="5">+E14+F14</f>
        <v>833.93000000000006</v>
      </c>
    </row>
    <row r="15" spans="1:7" x14ac:dyDescent="0.55000000000000004">
      <c r="A15" s="35" t="s">
        <v>47</v>
      </c>
      <c r="B15" s="36">
        <v>227.07</v>
      </c>
      <c r="C15" s="36">
        <v>0</v>
      </c>
      <c r="D15" s="37">
        <f t="shared" si="4"/>
        <v>227.07</v>
      </c>
      <c r="E15" s="37">
        <v>107.21</v>
      </c>
      <c r="F15" s="37">
        <v>0</v>
      </c>
      <c r="G15" s="37">
        <f t="shared" si="5"/>
        <v>107.21</v>
      </c>
    </row>
    <row r="16" spans="1:7" x14ac:dyDescent="0.55000000000000004">
      <c r="A16" s="35" t="s">
        <v>48</v>
      </c>
      <c r="B16" s="36">
        <v>12.49</v>
      </c>
      <c r="C16" s="36">
        <v>0</v>
      </c>
      <c r="D16" s="37">
        <f t="shared" si="4"/>
        <v>12.49</v>
      </c>
      <c r="E16" s="37">
        <v>2.96</v>
      </c>
      <c r="F16" s="37">
        <v>0</v>
      </c>
      <c r="G16" s="37">
        <f t="shared" si="5"/>
        <v>2.96</v>
      </c>
    </row>
    <row r="17" spans="1:7" x14ac:dyDescent="0.55000000000000004">
      <c r="A17" s="35" t="s">
        <v>49</v>
      </c>
      <c r="B17" s="38">
        <v>1.68</v>
      </c>
      <c r="C17" s="38">
        <v>0</v>
      </c>
      <c r="D17" s="39">
        <f t="shared" si="4"/>
        <v>1.68</v>
      </c>
      <c r="E17" s="39">
        <v>31.92</v>
      </c>
      <c r="F17" s="39">
        <v>0</v>
      </c>
      <c r="G17" s="37">
        <f t="shared" si="5"/>
        <v>31.92</v>
      </c>
    </row>
    <row r="18" spans="1:7" x14ac:dyDescent="0.55000000000000004">
      <c r="A18" s="40" t="s">
        <v>50</v>
      </c>
      <c r="B18" s="38">
        <v>31.2</v>
      </c>
      <c r="C18" s="38">
        <v>0</v>
      </c>
      <c r="D18" s="39">
        <f t="shared" si="4"/>
        <v>31.2</v>
      </c>
      <c r="E18" s="39">
        <v>25.81</v>
      </c>
      <c r="F18" s="39">
        <v>0</v>
      </c>
      <c r="G18" s="37">
        <f t="shared" si="5"/>
        <v>25.81</v>
      </c>
    </row>
    <row r="19" spans="1:7" x14ac:dyDescent="0.55000000000000004">
      <c r="A19" s="35" t="s">
        <v>51</v>
      </c>
      <c r="B19" s="38">
        <v>0.79</v>
      </c>
      <c r="C19" s="38">
        <v>0.53</v>
      </c>
      <c r="D19" s="39">
        <f t="shared" si="4"/>
        <v>1.32</v>
      </c>
      <c r="E19" s="39">
        <v>0.67</v>
      </c>
      <c r="F19" s="39">
        <v>0.17</v>
      </c>
      <c r="G19" s="37">
        <f t="shared" si="5"/>
        <v>0.84000000000000008</v>
      </c>
    </row>
    <row r="20" spans="1:7" x14ac:dyDescent="0.55000000000000004">
      <c r="A20" s="33" t="s">
        <v>27</v>
      </c>
      <c r="B20" s="41"/>
      <c r="C20" s="41">
        <f>ROUND((B7+C7+B12+C12)*0.07,2)</f>
        <v>321.17</v>
      </c>
      <c r="D20" s="42">
        <f>ROUND((D7+D12)*0.07,2)</f>
        <v>321.17</v>
      </c>
      <c r="E20" s="42"/>
      <c r="F20" s="42">
        <f>ROUND((E7+F7+E12+F12)*0.07,2)</f>
        <v>309.82</v>
      </c>
      <c r="G20" s="42">
        <f>ROUND((G7+G12)*0.07,2)</f>
        <v>309.82</v>
      </c>
    </row>
    <row r="21" spans="1:7" x14ac:dyDescent="0.55000000000000004">
      <c r="A21" s="33" t="s">
        <v>28</v>
      </c>
      <c r="B21" s="41">
        <f t="shared" ref="B21:G21" si="6">+B22+B23+B24</f>
        <v>0</v>
      </c>
      <c r="C21" s="41">
        <f t="shared" si="6"/>
        <v>742.11</v>
      </c>
      <c r="D21" s="41">
        <f t="shared" si="6"/>
        <v>742.11</v>
      </c>
      <c r="E21" s="41">
        <f t="shared" si="6"/>
        <v>0</v>
      </c>
      <c r="F21" s="41">
        <f t="shared" si="6"/>
        <v>987.61000000000013</v>
      </c>
      <c r="G21" s="41">
        <f t="shared" si="6"/>
        <v>987.61000000000013</v>
      </c>
    </row>
    <row r="22" spans="1:7" x14ac:dyDescent="0.55000000000000004">
      <c r="A22" s="35" t="s">
        <v>32</v>
      </c>
      <c r="B22" s="38">
        <v>0</v>
      </c>
      <c r="C22" s="38">
        <v>724.89</v>
      </c>
      <c r="D22" s="39">
        <f t="shared" ref="D22:D23" si="7">+B22+C22</f>
        <v>724.89</v>
      </c>
      <c r="E22" s="39">
        <v>0</v>
      </c>
      <c r="F22" s="39">
        <v>980.83</v>
      </c>
      <c r="G22" s="39">
        <f>+E22+F22</f>
        <v>980.83</v>
      </c>
    </row>
    <row r="23" spans="1:7" x14ac:dyDescent="0.55000000000000004">
      <c r="A23" s="35" t="s">
        <v>29</v>
      </c>
      <c r="B23" s="38">
        <v>0</v>
      </c>
      <c r="C23" s="38">
        <v>14.36</v>
      </c>
      <c r="D23" s="39">
        <f t="shared" si="7"/>
        <v>14.36</v>
      </c>
      <c r="E23" s="39">
        <v>0</v>
      </c>
      <c r="F23" s="39">
        <v>5.58</v>
      </c>
      <c r="G23" s="39">
        <f t="shared" ref="G23:G24" si="8">+E23+F23</f>
        <v>5.58</v>
      </c>
    </row>
    <row r="24" spans="1:7" x14ac:dyDescent="0.55000000000000004">
      <c r="A24" s="43" t="s">
        <v>30</v>
      </c>
      <c r="B24" s="38">
        <v>0</v>
      </c>
      <c r="C24" s="38">
        <v>2.86</v>
      </c>
      <c r="D24" s="39">
        <f>+B24+C24</f>
        <v>2.86</v>
      </c>
      <c r="E24" s="39">
        <v>0</v>
      </c>
      <c r="F24" s="39">
        <v>1.2</v>
      </c>
      <c r="G24" s="39">
        <f t="shared" si="8"/>
        <v>1.2</v>
      </c>
    </row>
    <row r="25" spans="1:7" x14ac:dyDescent="0.55000000000000004">
      <c r="A25" s="33" t="s">
        <v>52</v>
      </c>
      <c r="B25" s="41">
        <f t="shared" ref="B25:G25" si="9">+B6+B21</f>
        <v>3932.47</v>
      </c>
      <c r="C25" s="41">
        <f t="shared" si="9"/>
        <v>1718.8899999999999</v>
      </c>
      <c r="D25" s="41">
        <f t="shared" si="9"/>
        <v>5651.36</v>
      </c>
      <c r="E25" s="41">
        <f t="shared" si="9"/>
        <v>4324.4000000000005</v>
      </c>
      <c r="F25" s="41">
        <f t="shared" si="9"/>
        <v>1399.0300000000002</v>
      </c>
      <c r="G25" s="41">
        <f t="shared" si="9"/>
        <v>5723.43</v>
      </c>
    </row>
    <row r="26" spans="1:7" x14ac:dyDescent="0.55000000000000004">
      <c r="A26" s="44" t="s">
        <v>19</v>
      </c>
      <c r="B26" s="46">
        <f>+ROUND(B25/B27,2)</f>
        <v>1.37</v>
      </c>
      <c r="C26" s="46">
        <f>+ROUND(C25/B27,2)</f>
        <v>0.6</v>
      </c>
      <c r="D26" s="46">
        <f>+ROUND(D25/B27,2)</f>
        <v>1.97</v>
      </c>
      <c r="E26" s="46">
        <f>+ROUND(E25/E27,2)</f>
        <v>1.63</v>
      </c>
      <c r="F26" s="46">
        <f>+ROUND(F25/E27,2)</f>
        <v>0.53</v>
      </c>
      <c r="G26" s="46">
        <f>+ROUND(G25/E27,2)</f>
        <v>2.15</v>
      </c>
    </row>
    <row r="27" spans="1:7" x14ac:dyDescent="0.55000000000000004">
      <c r="A27" s="47" t="s">
        <v>53</v>
      </c>
      <c r="B27" s="73">
        <v>2865.01</v>
      </c>
      <c r="C27" s="74"/>
      <c r="D27" s="75"/>
      <c r="E27" s="73">
        <v>2658.1</v>
      </c>
      <c r="F27" s="74"/>
      <c r="G27" s="75"/>
    </row>
    <row r="28" spans="1:7" s="56" customFormat="1" x14ac:dyDescent="0.55000000000000004">
      <c r="A28" s="47" t="s">
        <v>54</v>
      </c>
      <c r="B28" s="73">
        <v>1.51</v>
      </c>
      <c r="C28" s="74"/>
      <c r="D28" s="75"/>
      <c r="E28" s="73">
        <v>1.51</v>
      </c>
      <c r="F28" s="74"/>
      <c r="G28" s="75"/>
    </row>
    <row r="29" spans="1:7" x14ac:dyDescent="0.55000000000000004">
      <c r="A29" s="47" t="s">
        <v>25</v>
      </c>
      <c r="B29" s="76">
        <f>+ROUND(B27*B28,2)</f>
        <v>4326.17</v>
      </c>
      <c r="C29" s="77"/>
      <c r="D29" s="78"/>
      <c r="E29" s="76">
        <f>+ROUND(E27*E28,2)</f>
        <v>4013.73</v>
      </c>
      <c r="F29" s="77"/>
      <c r="G29" s="78"/>
    </row>
    <row r="30" spans="1:7" x14ac:dyDescent="0.55000000000000004">
      <c r="A30" s="44" t="s">
        <v>20</v>
      </c>
      <c r="B30" s="48">
        <f>B29-B25</f>
        <v>393.70000000000027</v>
      </c>
      <c r="C30" s="45"/>
      <c r="D30" s="46">
        <f>+B29-D25</f>
        <v>-1325.1899999999996</v>
      </c>
      <c r="E30" s="48">
        <f>E29-E25</f>
        <v>-310.67000000000053</v>
      </c>
      <c r="F30" s="45"/>
      <c r="G30" s="46">
        <f>+E29-G25</f>
        <v>-1709.7000000000003</v>
      </c>
    </row>
    <row r="31" spans="1:7" x14ac:dyDescent="0.55000000000000004">
      <c r="A31" s="49" t="s">
        <v>31</v>
      </c>
      <c r="B31" s="50">
        <f>+ROUND(B30/B27,2)</f>
        <v>0.14000000000000001</v>
      </c>
      <c r="C31" s="51"/>
      <c r="D31" s="52">
        <f>+ROUND(D30/B27,2)</f>
        <v>-0.46</v>
      </c>
      <c r="E31" s="50">
        <f>+ROUND(E30/E27,2)</f>
        <v>-0.12</v>
      </c>
      <c r="F31" s="51"/>
      <c r="G31" s="52">
        <f>+ROUND(G30/E27,2)</f>
        <v>-0.64</v>
      </c>
    </row>
  </sheetData>
  <mergeCells count="10">
    <mergeCell ref="B3:G3"/>
    <mergeCell ref="B4:D4"/>
    <mergeCell ref="E4:G4"/>
    <mergeCell ref="A3:A5"/>
    <mergeCell ref="B27:D27"/>
    <mergeCell ref="B28:D28"/>
    <mergeCell ref="B29:D29"/>
    <mergeCell ref="E27:G27"/>
    <mergeCell ref="E28:G28"/>
    <mergeCell ref="E29:G29"/>
  </mergeCells>
  <pageMargins left="0.18" right="0.1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ข้าวเจ้านาปี</vt:lpstr>
      <vt:lpstr>มันสำปะหลัง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พรทิพย์ สุขมะ</dc:creator>
  <cp:lastModifiedBy>ิปิยมาภรณ์ ศรีสุข</cp:lastModifiedBy>
  <cp:lastPrinted>2017-09-27T07:53:36Z</cp:lastPrinted>
  <dcterms:created xsi:type="dcterms:W3CDTF">2017-07-23T14:43:31Z</dcterms:created>
  <dcterms:modified xsi:type="dcterms:W3CDTF">2017-11-09T06:56:57Z</dcterms:modified>
</cp:coreProperties>
</file>