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45" windowWidth="19815" windowHeight="7665"/>
  </bookViews>
  <sheets>
    <sheet name="ข้าวเจ้านาปี" sheetId="4" r:id="rId1"/>
    <sheet name="อ้อยโรงงาน" sheetId="3" r:id="rId2"/>
  </sheets>
  <calcPr calcId="144525"/>
</workbook>
</file>

<file path=xl/calcChain.xml><?xml version="1.0" encoding="utf-8"?>
<calcChain xmlns="http://schemas.openxmlformats.org/spreadsheetml/2006/main">
  <c r="E28" i="4" l="1"/>
  <c r="B28" i="4"/>
  <c r="B29" i="4" s="1"/>
  <c r="G24" i="4"/>
  <c r="D24" i="4"/>
  <c r="G23" i="4"/>
  <c r="D23" i="4"/>
  <c r="G22" i="4"/>
  <c r="D22" i="4"/>
  <c r="F21" i="4"/>
  <c r="E21" i="4"/>
  <c r="C21" i="4"/>
  <c r="B21" i="4"/>
  <c r="G19" i="4"/>
  <c r="D19" i="4"/>
  <c r="G18" i="4"/>
  <c r="D18" i="4"/>
  <c r="G17" i="4"/>
  <c r="D17" i="4"/>
  <c r="G16" i="4"/>
  <c r="D16" i="4"/>
  <c r="G15" i="4"/>
  <c r="D15" i="4"/>
  <c r="G14" i="4"/>
  <c r="D14" i="4"/>
  <c r="G13" i="4"/>
  <c r="G12" i="4" s="1"/>
  <c r="D13" i="4"/>
  <c r="F12" i="4"/>
  <c r="E12" i="4"/>
  <c r="C12" i="4"/>
  <c r="B12" i="4"/>
  <c r="G11" i="4"/>
  <c r="D11" i="4"/>
  <c r="G10" i="4"/>
  <c r="D10" i="4"/>
  <c r="G9" i="4"/>
  <c r="D9" i="4"/>
  <c r="G8" i="4"/>
  <c r="D8" i="4"/>
  <c r="F7" i="4"/>
  <c r="E7" i="4"/>
  <c r="C7" i="4"/>
  <c r="B7" i="4"/>
  <c r="B6" i="4"/>
  <c r="G7" i="4" l="1"/>
  <c r="G20" i="4" s="1"/>
  <c r="G6" i="4" s="1"/>
  <c r="G25" i="4" s="1"/>
  <c r="G26" i="4" s="1"/>
  <c r="G31" i="4" s="1"/>
  <c r="E29" i="4"/>
  <c r="B25" i="4"/>
  <c r="B26" i="4" s="1"/>
  <c r="B31" i="4" s="1"/>
  <c r="D12" i="4"/>
  <c r="G21" i="4"/>
  <c r="B30" i="4"/>
  <c r="F20" i="4"/>
  <c r="F6" i="4" s="1"/>
  <c r="F25" i="4" s="1"/>
  <c r="F26" i="4" s="1"/>
  <c r="D7" i="4"/>
  <c r="D20" i="4" s="1"/>
  <c r="D6" i="4" s="1"/>
  <c r="D25" i="4" s="1"/>
  <c r="D21" i="4"/>
  <c r="C20" i="4"/>
  <c r="C6" i="4" s="1"/>
  <c r="C25" i="4" s="1"/>
  <c r="C26" i="4" s="1"/>
  <c r="E6" i="4"/>
  <c r="E25" i="4" s="1"/>
  <c r="E26" i="4" s="1"/>
  <c r="E31" i="4" s="1"/>
  <c r="E29" i="3"/>
  <c r="B29" i="3"/>
  <c r="G30" i="4" l="1"/>
  <c r="E30" i="4"/>
  <c r="D26" i="4"/>
  <c r="D31" i="4" s="1"/>
  <c r="D30" i="4"/>
  <c r="G24" i="3" l="1"/>
  <c r="D24" i="3"/>
  <c r="G23" i="3"/>
  <c r="D23" i="3"/>
  <c r="G22" i="3"/>
  <c r="D22" i="3"/>
  <c r="F21" i="3"/>
  <c r="E21" i="3"/>
  <c r="C21" i="3"/>
  <c r="B21" i="3"/>
  <c r="G19" i="3"/>
  <c r="D19" i="3"/>
  <c r="G18" i="3"/>
  <c r="D18" i="3"/>
  <c r="G17" i="3"/>
  <c r="D17" i="3"/>
  <c r="G16" i="3"/>
  <c r="D16" i="3"/>
  <c r="G15" i="3"/>
  <c r="D15" i="3"/>
  <c r="G14" i="3"/>
  <c r="D14" i="3"/>
  <c r="G13" i="3"/>
  <c r="D13" i="3"/>
  <c r="F12" i="3"/>
  <c r="E12" i="3"/>
  <c r="C12" i="3"/>
  <c r="B12" i="3"/>
  <c r="G11" i="3"/>
  <c r="D11" i="3"/>
  <c r="G10" i="3"/>
  <c r="D10" i="3"/>
  <c r="G9" i="3"/>
  <c r="D9" i="3"/>
  <c r="G8" i="3"/>
  <c r="D8" i="3"/>
  <c r="F7" i="3"/>
  <c r="E7" i="3"/>
  <c r="C7" i="3"/>
  <c r="B7" i="3"/>
  <c r="B6" i="3" s="1"/>
  <c r="B25" i="3" s="1"/>
  <c r="B26" i="3" s="1"/>
  <c r="B31" i="3" s="1"/>
  <c r="E6" i="3" l="1"/>
  <c r="G21" i="3"/>
  <c r="D21" i="3"/>
  <c r="D12" i="3"/>
  <c r="B30" i="3"/>
  <c r="D7" i="3"/>
  <c r="D20" i="3" s="1"/>
  <c r="D6" i="3" s="1"/>
  <c r="G7" i="3"/>
  <c r="G12" i="3"/>
  <c r="E25" i="3"/>
  <c r="E26" i="3" s="1"/>
  <c r="C20" i="3"/>
  <c r="C6" i="3" s="1"/>
  <c r="C25" i="3" s="1"/>
  <c r="C26" i="3" s="1"/>
  <c r="F20" i="3"/>
  <c r="F6" i="3" s="1"/>
  <c r="F25" i="3" s="1"/>
  <c r="F26" i="3" s="1"/>
  <c r="D25" i="3" l="1"/>
  <c r="D26" i="3" s="1"/>
  <c r="G20" i="3"/>
  <c r="G6" i="3" s="1"/>
  <c r="G25" i="3" s="1"/>
  <c r="G26" i="3" s="1"/>
  <c r="G31" i="3" s="1"/>
  <c r="E31" i="3"/>
  <c r="E30" i="3"/>
  <c r="D31" i="3"/>
  <c r="D30" i="3" l="1"/>
  <c r="G30" i="3"/>
</calcChain>
</file>

<file path=xl/sharedStrings.xml><?xml version="1.0" encoding="utf-8"?>
<sst xmlns="http://schemas.openxmlformats.org/spreadsheetml/2006/main" count="80" uniqueCount="40">
  <si>
    <t>หน่วย : บาท/ไร่</t>
  </si>
  <si>
    <t>รายการ</t>
  </si>
  <si>
    <t>S1</t>
  </si>
  <si>
    <t>N</t>
  </si>
  <si>
    <t>เงินสด</t>
  </si>
  <si>
    <t>ไม่เป็นเงินสด</t>
  </si>
  <si>
    <t>รวม</t>
  </si>
  <si>
    <t>1.  ต้นทุนผันแปร</t>
  </si>
  <si>
    <t>1.1 ค่าแรงงาน</t>
  </si>
  <si>
    <t xml:space="preserve">   เตรียมดิน</t>
  </si>
  <si>
    <t xml:space="preserve">   เตรียมพันธุ์และปลูก</t>
  </si>
  <si>
    <t xml:space="preserve">   ดูแลรักษา</t>
  </si>
  <si>
    <t xml:space="preserve">   เก็บเกี่ยว</t>
  </si>
  <si>
    <t>1.2 ค่าวัสดุ</t>
  </si>
  <si>
    <t xml:space="preserve">   ค่าพันธุ์</t>
  </si>
  <si>
    <t xml:space="preserve">   ค่าปุ๋ย</t>
  </si>
  <si>
    <t xml:space="preserve">   ค่าสารปราบศัตรูพืชและวัชพืช</t>
  </si>
  <si>
    <t xml:space="preserve">   ค่าสารอื่นๆ และวัสดุปรับปรุงดิน</t>
  </si>
  <si>
    <t xml:space="preserve">   ค่าน้ำมันเชื้อเพลิงและหล่อลื่น</t>
  </si>
  <si>
    <t xml:space="preserve">   ค่าวัสดุการเกษตรและวัสดุสิ้นเปลือง</t>
  </si>
  <si>
    <t xml:space="preserve">   ค่าซ่อมแซมอุปกรณ์การเกษตร</t>
  </si>
  <si>
    <t>1.3  ค่าเสียโอกาสเงินลงทุน</t>
  </si>
  <si>
    <t>2. ต้นทุนคงที่</t>
  </si>
  <si>
    <t xml:space="preserve">   ค่าเช่าที่ดิน</t>
  </si>
  <si>
    <t xml:space="preserve">   ค่าเสื่อมอุปกรณ์การเกษตร</t>
  </si>
  <si>
    <t xml:space="preserve">    ค่าเสียโอกาสเงินลงทุนอุปกรณ์การเกษตร</t>
  </si>
  <si>
    <t>3. ต้นทุนรวมต่อไร่</t>
  </si>
  <si>
    <t xml:space="preserve">4. ต้นทุนรวมต่อเกวียน (ตัน)   </t>
  </si>
  <si>
    <t>5. ผลผลิตต่อไร่ (กก.)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</si>
  <si>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</si>
  <si>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</si>
  <si>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</si>
  <si>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ผลตอบแทนสุทธิต่อตัน</t>
  </si>
  <si>
    <t>สุพรรณบุรี</t>
  </si>
  <si>
    <t>4. ต้นทุนรวมต่อกิโลกรัม</t>
  </si>
  <si>
    <t>9. ผลตอบแทนสุทธิต่อกิโลกรัม</t>
  </si>
  <si>
    <t>-</t>
  </si>
  <si>
    <t>ตารางที่ 89  ต้นทุนการผลิตข้าวเจ้านาปี แยกตามลักษณะความเหมาะสมของพื้นที่</t>
  </si>
  <si>
    <t>ตารางที่ 90  ต้นทุนการผลิตอ้อยโรงงาน แยกตามลักษณะความเหมาะสมของพื้นที่</t>
  </si>
  <si>
    <t>6. ราคาที่เกษตรกรขายได้ที่ไร่นา (บาท/ตัน)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</si>
</sst>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#,##0.00_ ;\-#,##0.0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6"/>
      <name val="Angsana New"/>
      <family val="1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4"/>
      <name val="Cordia Ne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</cellStyleXfs>
  <cellXfs count="47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8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10" fillId="0" borderId="10" xfId="1" applyFont="1" applyFill="1" applyBorder="1" applyAlignment="1">
      <alignment horizontal="right"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2" fontId="6" fillId="0" borderId="10" xfId="4" applyNumberFormat="1" applyFont="1" applyFill="1" applyBorder="1" applyAlignment="1" applyProtection="1">
      <alignment horizontal="left" vertic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" fontId="5" fillId="0" borderId="10" xfId="5" applyNumberFormat="1" applyFont="1" applyFill="1" applyBorder="1" applyAlignment="1" applyProtection="1">
      <protection hidden="1"/>
    </xf>
    <xf numFmtId="4" fontId="5" fillId="0" borderId="11" xfId="5" applyNumberFormat="1" applyFont="1" applyFill="1" applyBorder="1" applyAlignment="1" applyProtection="1">
      <protection hidden="1"/>
    </xf>
    <xf numFmtId="0" fontId="0" fillId="0" borderId="0" xfId="0" applyFont="1"/>
    <xf numFmtId="0" fontId="0" fillId="0" borderId="0" xfId="0" applyFont="1" applyFill="1"/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4" fontId="6" fillId="0" borderId="10" xfId="2" applyNumberFormat="1" applyFont="1" applyFill="1" applyBorder="1" applyAlignment="1">
      <alignment horizontal="center"/>
    </xf>
    <xf numFmtId="49" fontId="3" fillId="0" borderId="5" xfId="2" applyNumberFormat="1" applyFont="1" applyFill="1" applyBorder="1" applyAlignment="1">
      <alignment horizontal="center" vertical="center"/>
    </xf>
    <xf numFmtId="4" fontId="7" fillId="0" borderId="15" xfId="2" applyNumberFormat="1" applyFont="1" applyFill="1" applyBorder="1" applyAlignment="1" applyProtection="1">
      <alignment horizontal="center"/>
      <protection hidden="1"/>
    </xf>
    <xf numFmtId="4" fontId="7" fillId="0" borderId="16" xfId="2" applyNumberFormat="1" applyFont="1" applyFill="1" applyBorder="1" applyAlignment="1" applyProtection="1">
      <alignment horizontal="center"/>
      <protection hidden="1"/>
    </xf>
    <xf numFmtId="4" fontId="7" fillId="0" borderId="17" xfId="2" applyNumberFormat="1" applyFont="1" applyFill="1" applyBorder="1" applyAlignment="1" applyProtection="1">
      <alignment horizontal="center"/>
      <protection hidden="1"/>
    </xf>
    <xf numFmtId="166" fontId="6" fillId="0" borderId="12" xfId="5" applyNumberFormat="1" applyFont="1" applyFill="1" applyBorder="1" applyAlignment="1" applyProtection="1">
      <alignment horizontal="center"/>
      <protection hidden="1"/>
    </xf>
    <xf numFmtId="166" fontId="6" fillId="0" borderId="13" xfId="5" applyNumberFormat="1" applyFont="1" applyFill="1" applyBorder="1" applyAlignment="1" applyProtection="1">
      <alignment horizontal="center"/>
      <protection hidden="1"/>
    </xf>
    <xf numFmtId="166" fontId="6" fillId="0" borderId="14" xfId="5" applyNumberFormat="1" applyFont="1" applyFill="1" applyBorder="1" applyAlignment="1" applyProtection="1">
      <alignment horizontal="center"/>
      <protection hidden="1"/>
    </xf>
    <xf numFmtId="3" fontId="6" fillId="0" borderId="12" xfId="0" applyNumberFormat="1" applyFont="1" applyFill="1" applyBorder="1" applyAlignment="1">
      <alignment horizontal="center"/>
    </xf>
    <xf numFmtId="3" fontId="6" fillId="0" borderId="13" xfId="0" applyNumberFormat="1" applyFont="1" applyFill="1" applyBorder="1" applyAlignment="1">
      <alignment horizontal="center"/>
    </xf>
    <xf numFmtId="3" fontId="6" fillId="0" borderId="14" xfId="0" applyNumberFormat="1" applyFont="1" applyFill="1" applyBorder="1" applyAlignment="1">
      <alignment horizontal="center"/>
    </xf>
  </cellXfs>
  <cellStyles count="6">
    <cellStyle name="Comma" xfId="1" builtinId="3"/>
    <cellStyle name="Normal" xfId="0" builtinId="0"/>
    <cellStyle name="เครื่องหมายจุลภาค 2" xfId="5"/>
    <cellStyle name="เครื่องหมายจุลภาค 3" xfId="3"/>
    <cellStyle name="ปกติ 3" xfId="4"/>
    <cellStyle name="ปกติ_ประมาณการเดือน ธค.254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90" zoomScaleNormal="9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I20" sqref="I20"/>
    </sheetView>
  </sheetViews>
  <sheetFormatPr defaultRowHeight="15" x14ac:dyDescent="0.25"/>
  <cols>
    <col min="1" max="1" width="38.7109375" customWidth="1"/>
    <col min="2" max="7" width="11.7109375" customWidth="1"/>
  </cols>
  <sheetData>
    <row r="1" spans="1:7" ht="27.75" x14ac:dyDescent="0.65">
      <c r="A1" s="1" t="s">
        <v>37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33" t="s">
        <v>33</v>
      </c>
      <c r="C3" s="34"/>
      <c r="D3" s="34"/>
      <c r="E3" s="34"/>
      <c r="F3" s="34"/>
      <c r="G3" s="37"/>
    </row>
    <row r="4" spans="1:7" ht="27.75" x14ac:dyDescent="0.25">
      <c r="A4" s="4" t="s">
        <v>1</v>
      </c>
      <c r="B4" s="35" t="s">
        <v>2</v>
      </c>
      <c r="C4" s="35"/>
      <c r="D4" s="35"/>
      <c r="E4" s="35" t="s">
        <v>3</v>
      </c>
      <c r="F4" s="35"/>
      <c r="G4" s="35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3375.4800000000005</v>
      </c>
      <c r="C6" s="8">
        <f t="shared" si="0"/>
        <v>780.61</v>
      </c>
      <c r="D6" s="8">
        <f t="shared" si="0"/>
        <v>4156.09</v>
      </c>
      <c r="E6" s="8">
        <f t="shared" si="0"/>
        <v>3583.7599999999998</v>
      </c>
      <c r="F6" s="8">
        <f t="shared" si="0"/>
        <v>561.03</v>
      </c>
      <c r="G6" s="8">
        <f t="shared" si="0"/>
        <v>4144.79</v>
      </c>
    </row>
    <row r="7" spans="1:7" ht="24" x14ac:dyDescent="0.55000000000000004">
      <c r="A7" s="9" t="s">
        <v>8</v>
      </c>
      <c r="B7" s="10">
        <f t="shared" ref="B7:G7" si="1">+B8+B9+B10+B11</f>
        <v>1210.51</v>
      </c>
      <c r="C7" s="10">
        <f t="shared" si="1"/>
        <v>610.44000000000005</v>
      </c>
      <c r="D7" s="10">
        <f t="shared" si="1"/>
        <v>1820.95</v>
      </c>
      <c r="E7" s="10">
        <f t="shared" si="1"/>
        <v>1495.75</v>
      </c>
      <c r="F7" s="10">
        <f t="shared" si="1"/>
        <v>365.11</v>
      </c>
      <c r="G7" s="10">
        <f t="shared" si="1"/>
        <v>1860.8600000000001</v>
      </c>
    </row>
    <row r="8" spans="1:7" ht="24" x14ac:dyDescent="0.55000000000000004">
      <c r="A8" s="11" t="s">
        <v>9</v>
      </c>
      <c r="B8" s="12">
        <v>324.64999999999998</v>
      </c>
      <c r="C8" s="12">
        <v>151.16999999999999</v>
      </c>
      <c r="D8" s="12">
        <f>+B8+C8</f>
        <v>475.81999999999994</v>
      </c>
      <c r="E8" s="12">
        <v>516.24</v>
      </c>
      <c r="F8" s="12">
        <v>30.26</v>
      </c>
      <c r="G8" s="12">
        <f>+E8+F8</f>
        <v>546.5</v>
      </c>
    </row>
    <row r="9" spans="1:7" ht="24" x14ac:dyDescent="0.55000000000000004">
      <c r="A9" s="11" t="s">
        <v>10</v>
      </c>
      <c r="B9" s="13">
        <v>47.48</v>
      </c>
      <c r="C9" s="13">
        <v>6.61</v>
      </c>
      <c r="D9" s="12">
        <f t="shared" ref="D9:D19" si="2">+B9+C9</f>
        <v>54.089999999999996</v>
      </c>
      <c r="E9" s="13">
        <v>42.52</v>
      </c>
      <c r="F9" s="13">
        <v>17.48</v>
      </c>
      <c r="G9" s="12">
        <f t="shared" ref="G9:G11" si="3">+E9+F9</f>
        <v>60</v>
      </c>
    </row>
    <row r="10" spans="1:7" ht="24" x14ac:dyDescent="0.55000000000000004">
      <c r="A10" s="11" t="s">
        <v>11</v>
      </c>
      <c r="B10" s="13">
        <v>350.58</v>
      </c>
      <c r="C10" s="13">
        <v>452.66</v>
      </c>
      <c r="D10" s="12">
        <f t="shared" si="2"/>
        <v>803.24</v>
      </c>
      <c r="E10" s="13">
        <v>436.99</v>
      </c>
      <c r="F10" s="13">
        <v>317.37</v>
      </c>
      <c r="G10" s="12">
        <f t="shared" si="3"/>
        <v>754.36</v>
      </c>
    </row>
    <row r="11" spans="1:7" ht="24" x14ac:dyDescent="0.55000000000000004">
      <c r="A11" s="11" t="s">
        <v>12</v>
      </c>
      <c r="B11" s="13">
        <v>487.8</v>
      </c>
      <c r="C11" s="13">
        <v>0</v>
      </c>
      <c r="D11" s="12">
        <f t="shared" si="2"/>
        <v>487.8</v>
      </c>
      <c r="E11" s="13">
        <v>500</v>
      </c>
      <c r="F11" s="13">
        <v>0</v>
      </c>
      <c r="G11" s="12">
        <f t="shared" si="3"/>
        <v>500</v>
      </c>
    </row>
    <row r="12" spans="1:7" ht="24" x14ac:dyDescent="0.55000000000000004">
      <c r="A12" s="9" t="s">
        <v>13</v>
      </c>
      <c r="B12" s="10">
        <f t="shared" ref="B12:G12" si="4">+B13+B14+B15+B17+B18+B19</f>
        <v>2164.9700000000003</v>
      </c>
      <c r="C12" s="10">
        <f t="shared" si="4"/>
        <v>29.63</v>
      </c>
      <c r="D12" s="10">
        <f t="shared" si="4"/>
        <v>2194.6000000000004</v>
      </c>
      <c r="E12" s="10">
        <f t="shared" si="4"/>
        <v>2088.0099999999998</v>
      </c>
      <c r="F12" s="10">
        <f t="shared" si="4"/>
        <v>55.76</v>
      </c>
      <c r="G12" s="10">
        <f t="shared" si="4"/>
        <v>2143.77</v>
      </c>
    </row>
    <row r="13" spans="1:7" ht="24" x14ac:dyDescent="0.55000000000000004">
      <c r="A13" s="11" t="s">
        <v>14</v>
      </c>
      <c r="B13" s="13">
        <v>550.95000000000005</v>
      </c>
      <c r="C13" s="13">
        <v>29.63</v>
      </c>
      <c r="D13" s="13">
        <f t="shared" si="2"/>
        <v>580.58000000000004</v>
      </c>
      <c r="E13" s="13">
        <v>534.09</v>
      </c>
      <c r="F13" s="13">
        <v>55.76</v>
      </c>
      <c r="G13" s="13">
        <f>+E13+F13</f>
        <v>589.85</v>
      </c>
    </row>
    <row r="14" spans="1:7" ht="24" x14ac:dyDescent="0.55000000000000004">
      <c r="A14" s="11" t="s">
        <v>15</v>
      </c>
      <c r="B14" s="13">
        <v>723.07</v>
      </c>
      <c r="C14" s="13">
        <v>0</v>
      </c>
      <c r="D14" s="13">
        <f t="shared" si="2"/>
        <v>723.07</v>
      </c>
      <c r="E14" s="13">
        <v>859.89</v>
      </c>
      <c r="F14" s="13">
        <v>0</v>
      </c>
      <c r="G14" s="13">
        <f t="shared" ref="G14:G19" si="5">+E14+F14</f>
        <v>859.89</v>
      </c>
    </row>
    <row r="15" spans="1:7" ht="24" x14ac:dyDescent="0.55000000000000004">
      <c r="A15" s="11" t="s">
        <v>16</v>
      </c>
      <c r="B15" s="13">
        <v>696.78</v>
      </c>
      <c r="C15" s="13">
        <v>0</v>
      </c>
      <c r="D15" s="13">
        <f t="shared" si="2"/>
        <v>696.78</v>
      </c>
      <c r="E15" s="13">
        <v>538.66</v>
      </c>
      <c r="F15" s="13">
        <v>0</v>
      </c>
      <c r="G15" s="13">
        <f t="shared" si="5"/>
        <v>538.66</v>
      </c>
    </row>
    <row r="16" spans="1:7" ht="24" x14ac:dyDescent="0.55000000000000004">
      <c r="A16" s="11" t="s">
        <v>17</v>
      </c>
      <c r="B16" s="13">
        <v>5.04</v>
      </c>
      <c r="C16" s="13">
        <v>0</v>
      </c>
      <c r="D16" s="13">
        <f t="shared" si="2"/>
        <v>5.04</v>
      </c>
      <c r="E16" s="13">
        <v>5.54</v>
      </c>
      <c r="F16" s="13">
        <v>0</v>
      </c>
      <c r="G16" s="13">
        <f t="shared" si="5"/>
        <v>5.54</v>
      </c>
    </row>
    <row r="17" spans="1:7" ht="24" x14ac:dyDescent="0.55000000000000004">
      <c r="A17" s="11" t="s">
        <v>18</v>
      </c>
      <c r="B17" s="16">
        <v>123.54</v>
      </c>
      <c r="C17" s="16">
        <v>0</v>
      </c>
      <c r="D17" s="13">
        <f t="shared" si="2"/>
        <v>123.54</v>
      </c>
      <c r="E17" s="16">
        <v>61.58</v>
      </c>
      <c r="F17" s="16">
        <v>0</v>
      </c>
      <c r="G17" s="13">
        <f t="shared" si="5"/>
        <v>61.58</v>
      </c>
    </row>
    <row r="18" spans="1:7" ht="24" x14ac:dyDescent="0.55000000000000004">
      <c r="A18" s="17" t="s">
        <v>19</v>
      </c>
      <c r="B18" s="16">
        <v>70.63</v>
      </c>
      <c r="C18" s="16">
        <v>0</v>
      </c>
      <c r="D18" s="13">
        <f t="shared" si="2"/>
        <v>70.63</v>
      </c>
      <c r="E18" s="16">
        <v>93.79</v>
      </c>
      <c r="F18" s="16">
        <v>0</v>
      </c>
      <c r="G18" s="13">
        <f t="shared" si="5"/>
        <v>93.79</v>
      </c>
    </row>
    <row r="19" spans="1:7" ht="24" x14ac:dyDescent="0.55000000000000004">
      <c r="A19" s="11" t="s">
        <v>20</v>
      </c>
      <c r="B19" s="16">
        <v>0</v>
      </c>
      <c r="C19" s="16">
        <v>0</v>
      </c>
      <c r="D19" s="13">
        <f t="shared" si="2"/>
        <v>0</v>
      </c>
      <c r="E19" s="16">
        <v>0</v>
      </c>
      <c r="F19" s="16">
        <v>0</v>
      </c>
      <c r="G19" s="13">
        <f t="shared" si="5"/>
        <v>0</v>
      </c>
    </row>
    <row r="20" spans="1:7" ht="24" x14ac:dyDescent="0.25">
      <c r="A20" s="9" t="s">
        <v>21</v>
      </c>
      <c r="B20" s="19"/>
      <c r="C20" s="19">
        <f>ROUND((B7+C7+B12+C12)*0.07*6/12,2)</f>
        <v>140.54</v>
      </c>
      <c r="D20" s="19">
        <f>ROUND((D7+D12)*0.07*6/12,2)</f>
        <v>140.54</v>
      </c>
      <c r="E20" s="19"/>
      <c r="F20" s="19">
        <f>ROUND((E7+F7+E12+F12)*0.07*6/12,2)</f>
        <v>140.16</v>
      </c>
      <c r="G20" s="19">
        <f>ROUND((G7+G12)*0.07*6/12,2)</f>
        <v>140.16</v>
      </c>
    </row>
    <row r="21" spans="1:7" ht="24" x14ac:dyDescent="0.25">
      <c r="A21" s="9" t="s">
        <v>22</v>
      </c>
      <c r="B21" s="18">
        <f t="shared" ref="B21:G21" si="6">+B22+B23+B24</f>
        <v>360.29</v>
      </c>
      <c r="C21" s="18">
        <f t="shared" si="6"/>
        <v>730.01</v>
      </c>
      <c r="D21" s="18">
        <f t="shared" si="6"/>
        <v>1090.3</v>
      </c>
      <c r="E21" s="18">
        <f t="shared" si="6"/>
        <v>0</v>
      </c>
      <c r="F21" s="18">
        <f t="shared" si="6"/>
        <v>1514.85</v>
      </c>
      <c r="G21" s="18">
        <f t="shared" si="6"/>
        <v>1514.85</v>
      </c>
    </row>
    <row r="22" spans="1:7" ht="24" x14ac:dyDescent="0.25">
      <c r="A22" s="11" t="s">
        <v>23</v>
      </c>
      <c r="B22" s="16">
        <v>360.29</v>
      </c>
      <c r="C22" s="16">
        <v>639.66</v>
      </c>
      <c r="D22" s="16">
        <f t="shared" ref="D22:D24" si="7">+B22+C22</f>
        <v>999.95</v>
      </c>
      <c r="E22" s="16">
        <v>0</v>
      </c>
      <c r="F22" s="16">
        <v>1445.36</v>
      </c>
      <c r="G22" s="16">
        <f>+E22+F22</f>
        <v>1445.36</v>
      </c>
    </row>
    <row r="23" spans="1:7" ht="24" x14ac:dyDescent="0.25">
      <c r="A23" s="11" t="s">
        <v>24</v>
      </c>
      <c r="B23" s="16">
        <v>0</v>
      </c>
      <c r="C23" s="16">
        <v>70.5</v>
      </c>
      <c r="D23" s="16">
        <f t="shared" si="7"/>
        <v>70.5</v>
      </c>
      <c r="E23" s="16">
        <v>0</v>
      </c>
      <c r="F23" s="16">
        <v>56.19</v>
      </c>
      <c r="G23" s="16">
        <f t="shared" ref="G23:G24" si="8">+E23+F23</f>
        <v>56.19</v>
      </c>
    </row>
    <row r="24" spans="1:7" ht="24" x14ac:dyDescent="0.25">
      <c r="A24" s="20" t="s">
        <v>25</v>
      </c>
      <c r="B24" s="16">
        <v>0</v>
      </c>
      <c r="C24" s="16">
        <v>19.850000000000001</v>
      </c>
      <c r="D24" s="16">
        <f t="shared" si="7"/>
        <v>19.850000000000001</v>
      </c>
      <c r="E24" s="16">
        <v>0</v>
      </c>
      <c r="F24" s="16">
        <v>13.3</v>
      </c>
      <c r="G24" s="16">
        <f t="shared" si="8"/>
        <v>13.3</v>
      </c>
    </row>
    <row r="25" spans="1:7" ht="24" x14ac:dyDescent="0.25">
      <c r="A25" s="9" t="s">
        <v>26</v>
      </c>
      <c r="B25" s="18">
        <f t="shared" ref="B25:G25" si="9">+B6+B21</f>
        <v>3735.7700000000004</v>
      </c>
      <c r="C25" s="18">
        <f t="shared" si="9"/>
        <v>1510.62</v>
      </c>
      <c r="D25" s="18">
        <f t="shared" si="9"/>
        <v>5246.39</v>
      </c>
      <c r="E25" s="18">
        <f t="shared" si="9"/>
        <v>3583.7599999999998</v>
      </c>
      <c r="F25" s="18">
        <f t="shared" si="9"/>
        <v>2075.88</v>
      </c>
      <c r="G25" s="18">
        <f t="shared" si="9"/>
        <v>5659.6399999999994</v>
      </c>
    </row>
    <row r="26" spans="1:7" ht="24" x14ac:dyDescent="0.55000000000000004">
      <c r="A26" s="21" t="s">
        <v>27</v>
      </c>
      <c r="B26" s="24">
        <f>ROUND((B25/B27)*1000,2)</f>
        <v>4663.88</v>
      </c>
      <c r="C26" s="24">
        <f>C25/B27*1000</f>
        <v>1885.9176029962546</v>
      </c>
      <c r="D26" s="24">
        <f>ROUND((D25/B27)*1000,2)</f>
        <v>6549.8</v>
      </c>
      <c r="E26" s="24">
        <f>ROUND((E25/E27)*1000,2)</f>
        <v>4186.6400000000003</v>
      </c>
      <c r="F26" s="24">
        <f>F25/E27*1000</f>
        <v>2425.0934579439254</v>
      </c>
      <c r="G26" s="24">
        <f>ROUND((G25/E27)*1000,2)</f>
        <v>6611.73</v>
      </c>
    </row>
    <row r="27" spans="1:7" s="31" customFormat="1" ht="24" x14ac:dyDescent="0.55000000000000004">
      <c r="A27" s="22" t="s">
        <v>28</v>
      </c>
      <c r="B27" s="36">
        <v>801</v>
      </c>
      <c r="C27" s="36"/>
      <c r="D27" s="36"/>
      <c r="E27" s="36">
        <v>856</v>
      </c>
      <c r="F27" s="36"/>
      <c r="G27" s="36"/>
    </row>
    <row r="28" spans="1:7" s="32" customFormat="1" ht="24" x14ac:dyDescent="0.55000000000000004">
      <c r="A28" s="22" t="s">
        <v>39</v>
      </c>
      <c r="B28" s="36">
        <f>8.22*1000</f>
        <v>8220</v>
      </c>
      <c r="C28" s="36"/>
      <c r="D28" s="36"/>
      <c r="E28" s="36">
        <f>8.22*1000</f>
        <v>8220</v>
      </c>
      <c r="F28" s="36"/>
      <c r="G28" s="36"/>
    </row>
    <row r="29" spans="1:7" s="31" customFormat="1" ht="24" x14ac:dyDescent="0.55000000000000004">
      <c r="A29" s="22" t="s">
        <v>30</v>
      </c>
      <c r="B29" s="36">
        <f>ROUND(B27*B28,2)/1000</f>
        <v>6584.22</v>
      </c>
      <c r="C29" s="36"/>
      <c r="D29" s="36"/>
      <c r="E29" s="36">
        <f>ROUND(E27*E28,2)/1000</f>
        <v>7036.32</v>
      </c>
      <c r="F29" s="36"/>
      <c r="G29" s="36"/>
    </row>
    <row r="30" spans="1:7" ht="24" x14ac:dyDescent="0.55000000000000004">
      <c r="A30" s="21" t="s">
        <v>31</v>
      </c>
      <c r="B30" s="25">
        <f>B29-B25</f>
        <v>2848.45</v>
      </c>
      <c r="C30" s="26" t="s">
        <v>36</v>
      </c>
      <c r="D30" s="25">
        <f>B29-D25</f>
        <v>1337.83</v>
      </c>
      <c r="E30" s="25">
        <f>E29-E25</f>
        <v>3452.56</v>
      </c>
      <c r="F30" s="26" t="s">
        <v>36</v>
      </c>
      <c r="G30" s="25">
        <f>E29-G25</f>
        <v>1376.6800000000003</v>
      </c>
    </row>
    <row r="31" spans="1:7" ht="24" x14ac:dyDescent="0.55000000000000004">
      <c r="A31" s="23" t="s">
        <v>32</v>
      </c>
      <c r="B31" s="27">
        <f>(B28)-B26</f>
        <v>3556.12</v>
      </c>
      <c r="C31" s="28" t="s">
        <v>36</v>
      </c>
      <c r="D31" s="27">
        <f>(B28)-D26</f>
        <v>1670.1999999999998</v>
      </c>
      <c r="E31" s="27">
        <f>(E28)-E26</f>
        <v>4033.3599999999997</v>
      </c>
      <c r="F31" s="28" t="s">
        <v>36</v>
      </c>
      <c r="G31" s="27">
        <f>(E28)-G26</f>
        <v>1608.2700000000004</v>
      </c>
    </row>
  </sheetData>
  <mergeCells count="9">
    <mergeCell ref="B3:G3"/>
    <mergeCell ref="B4:D4"/>
    <mergeCell ref="E4:G4"/>
    <mergeCell ref="B29:D29"/>
    <mergeCell ref="E29:G29"/>
    <mergeCell ref="B27:D27"/>
    <mergeCell ref="E27:G27"/>
    <mergeCell ref="B28:D28"/>
    <mergeCell ref="E28:G28"/>
  </mergeCells>
  <printOptions horizontalCentered="1"/>
  <pageMargins left="0.18" right="0.17" top="0.75" bottom="0.75" header="0.3" footer="0.3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="90" zoomScaleNormal="9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I9" sqref="I9"/>
    </sheetView>
  </sheetViews>
  <sheetFormatPr defaultRowHeight="15" x14ac:dyDescent="0.25"/>
  <cols>
    <col min="1" max="1" width="40.7109375" customWidth="1"/>
    <col min="2" max="7" width="11.42578125" customWidth="1"/>
  </cols>
  <sheetData>
    <row r="1" spans="1:7" ht="27.75" x14ac:dyDescent="0.65">
      <c r="A1" s="1" t="s">
        <v>38</v>
      </c>
      <c r="B1" s="1"/>
      <c r="C1" s="1"/>
      <c r="D1" s="1"/>
      <c r="E1" s="1"/>
      <c r="F1" s="1"/>
      <c r="G1" s="1"/>
    </row>
    <row r="2" spans="1:7" ht="21.75" x14ac:dyDescent="0.5">
      <c r="A2" s="2"/>
      <c r="B2" s="2"/>
      <c r="C2" s="2"/>
      <c r="D2" s="2"/>
      <c r="E2" s="2"/>
      <c r="F2" s="2"/>
      <c r="G2" s="2" t="s">
        <v>0</v>
      </c>
    </row>
    <row r="3" spans="1:7" ht="27.75" x14ac:dyDescent="0.25">
      <c r="A3" s="3"/>
      <c r="B3" s="33" t="s">
        <v>33</v>
      </c>
      <c r="C3" s="34"/>
      <c r="D3" s="34"/>
      <c r="E3" s="34"/>
      <c r="F3" s="34"/>
      <c r="G3" s="37"/>
    </row>
    <row r="4" spans="1:7" ht="27.75" x14ac:dyDescent="0.25">
      <c r="A4" s="4" t="s">
        <v>1</v>
      </c>
      <c r="B4" s="35" t="s">
        <v>2</v>
      </c>
      <c r="C4" s="35"/>
      <c r="D4" s="35"/>
      <c r="E4" s="35" t="s">
        <v>3</v>
      </c>
      <c r="F4" s="35"/>
      <c r="G4" s="35"/>
    </row>
    <row r="5" spans="1:7" ht="27.75" x14ac:dyDescent="0.25">
      <c r="A5" s="5"/>
      <c r="B5" s="6" t="s">
        <v>4</v>
      </c>
      <c r="C5" s="6" t="s">
        <v>5</v>
      </c>
      <c r="D5" s="6" t="s">
        <v>6</v>
      </c>
      <c r="E5" s="6" t="s">
        <v>4</v>
      </c>
      <c r="F5" s="6" t="s">
        <v>5</v>
      </c>
      <c r="G5" s="6" t="s">
        <v>6</v>
      </c>
    </row>
    <row r="6" spans="1:7" ht="24" x14ac:dyDescent="0.55000000000000004">
      <c r="A6" s="7" t="s">
        <v>7</v>
      </c>
      <c r="B6" s="8">
        <f t="shared" ref="B6:G6" si="0">+B7+B12+B20</f>
        <v>5922.83</v>
      </c>
      <c r="C6" s="8">
        <f t="shared" si="0"/>
        <v>1114.6599999999999</v>
      </c>
      <c r="D6" s="8">
        <f t="shared" si="0"/>
        <v>7037.49</v>
      </c>
      <c r="E6" s="8">
        <f t="shared" si="0"/>
        <v>5675.2</v>
      </c>
      <c r="F6" s="8">
        <f t="shared" si="0"/>
        <v>1234</v>
      </c>
      <c r="G6" s="8">
        <f t="shared" si="0"/>
        <v>6909.2</v>
      </c>
    </row>
    <row r="7" spans="1:7" ht="24" x14ac:dyDescent="0.55000000000000004">
      <c r="A7" s="9" t="s">
        <v>8</v>
      </c>
      <c r="B7" s="10">
        <f t="shared" ref="B7:G7" si="1">+B8+B9+B10+B11</f>
        <v>3735.01</v>
      </c>
      <c r="C7" s="10">
        <f t="shared" si="1"/>
        <v>654.26</v>
      </c>
      <c r="D7" s="10">
        <f t="shared" si="1"/>
        <v>4389.2700000000004</v>
      </c>
      <c r="E7" s="10">
        <f t="shared" si="1"/>
        <v>3229.08</v>
      </c>
      <c r="F7" s="10">
        <f t="shared" si="1"/>
        <v>462.44</v>
      </c>
      <c r="G7" s="10">
        <f t="shared" si="1"/>
        <v>3691.52</v>
      </c>
    </row>
    <row r="8" spans="1:7" ht="24" x14ac:dyDescent="0.55000000000000004">
      <c r="A8" s="11" t="s">
        <v>9</v>
      </c>
      <c r="B8" s="12">
        <v>441.09</v>
      </c>
      <c r="C8" s="12">
        <v>0</v>
      </c>
      <c r="D8" s="12">
        <f>+B8+C8</f>
        <v>441.09</v>
      </c>
      <c r="E8" s="12">
        <v>248.3</v>
      </c>
      <c r="F8" s="12">
        <v>124.89</v>
      </c>
      <c r="G8" s="12">
        <f>+E8+F8</f>
        <v>373.19</v>
      </c>
    </row>
    <row r="9" spans="1:7" ht="24" x14ac:dyDescent="0.55000000000000004">
      <c r="A9" s="11" t="s">
        <v>10</v>
      </c>
      <c r="B9" s="12">
        <v>374.83</v>
      </c>
      <c r="C9" s="12">
        <v>0</v>
      </c>
      <c r="D9" s="12">
        <f t="shared" ref="D9:D19" si="2">+B9+C9</f>
        <v>374.83</v>
      </c>
      <c r="E9" s="13">
        <v>355.28</v>
      </c>
      <c r="F9" s="13">
        <v>0</v>
      </c>
      <c r="G9" s="12">
        <f t="shared" ref="G9:G11" si="3">+E9+F9</f>
        <v>355.28</v>
      </c>
    </row>
    <row r="10" spans="1:7" ht="24" x14ac:dyDescent="0.55000000000000004">
      <c r="A10" s="11" t="s">
        <v>11</v>
      </c>
      <c r="B10" s="12">
        <v>895.7</v>
      </c>
      <c r="C10" s="12">
        <v>582.53</v>
      </c>
      <c r="D10" s="12">
        <f t="shared" si="2"/>
        <v>1478.23</v>
      </c>
      <c r="E10" s="13">
        <v>590.98</v>
      </c>
      <c r="F10" s="13">
        <v>337.55</v>
      </c>
      <c r="G10" s="12">
        <f t="shared" si="3"/>
        <v>928.53</v>
      </c>
    </row>
    <row r="11" spans="1:7" ht="24" x14ac:dyDescent="0.55000000000000004">
      <c r="A11" s="11" t="s">
        <v>12</v>
      </c>
      <c r="B11" s="12">
        <v>2023.39</v>
      </c>
      <c r="C11" s="12">
        <v>71.73</v>
      </c>
      <c r="D11" s="12">
        <f t="shared" si="2"/>
        <v>2095.12</v>
      </c>
      <c r="E11" s="13">
        <v>2034.52</v>
      </c>
      <c r="F11" s="13">
        <v>0</v>
      </c>
      <c r="G11" s="12">
        <f t="shared" si="3"/>
        <v>2034.52</v>
      </c>
    </row>
    <row r="12" spans="1:7" ht="24" x14ac:dyDescent="0.55000000000000004">
      <c r="A12" s="9" t="s">
        <v>13</v>
      </c>
      <c r="B12" s="10">
        <f>+B13+B14+B15+B16+B17+B18+B19</f>
        <v>2187.8200000000002</v>
      </c>
      <c r="C12" s="10">
        <f>+C13+C14+C15+C16+C17+C18+C19</f>
        <v>0</v>
      </c>
      <c r="D12" s="10">
        <f t="shared" ref="D12:G12" si="4">+D13+D14+D15+D16+D17+D18+D19</f>
        <v>2187.8200000000002</v>
      </c>
      <c r="E12" s="10">
        <f t="shared" si="4"/>
        <v>2446.12</v>
      </c>
      <c r="F12" s="10">
        <f t="shared" si="4"/>
        <v>319.56</v>
      </c>
      <c r="G12" s="10">
        <f t="shared" si="4"/>
        <v>2765.68</v>
      </c>
    </row>
    <row r="13" spans="1:7" ht="24" x14ac:dyDescent="0.55000000000000004">
      <c r="A13" s="11" t="s">
        <v>14</v>
      </c>
      <c r="B13" s="12">
        <v>616.44000000000005</v>
      </c>
      <c r="C13" s="12">
        <v>0</v>
      </c>
      <c r="D13" s="13">
        <f t="shared" si="2"/>
        <v>616.44000000000005</v>
      </c>
      <c r="E13" s="13">
        <v>690.82</v>
      </c>
      <c r="F13" s="13">
        <v>319.56</v>
      </c>
      <c r="G13" s="13">
        <f>+E13+F13</f>
        <v>1010.3800000000001</v>
      </c>
    </row>
    <row r="14" spans="1:7" ht="24" x14ac:dyDescent="0.55000000000000004">
      <c r="A14" s="11" t="s">
        <v>15</v>
      </c>
      <c r="B14" s="12">
        <v>963.01</v>
      </c>
      <c r="C14" s="12">
        <v>0</v>
      </c>
      <c r="D14" s="13">
        <f t="shared" si="2"/>
        <v>963.01</v>
      </c>
      <c r="E14" s="13">
        <v>986.67</v>
      </c>
      <c r="F14" s="13">
        <v>0</v>
      </c>
      <c r="G14" s="13">
        <f t="shared" ref="G14:G19" si="5">+E14+F14</f>
        <v>986.67</v>
      </c>
    </row>
    <row r="15" spans="1:7" ht="24" x14ac:dyDescent="0.55000000000000004">
      <c r="A15" s="11" t="s">
        <v>16</v>
      </c>
      <c r="B15" s="12">
        <v>387.67</v>
      </c>
      <c r="C15" s="14">
        <v>0</v>
      </c>
      <c r="D15" s="13">
        <f t="shared" si="2"/>
        <v>387.67</v>
      </c>
      <c r="E15" s="13">
        <v>405.53</v>
      </c>
      <c r="F15" s="13">
        <v>0</v>
      </c>
      <c r="G15" s="13">
        <f t="shared" si="5"/>
        <v>405.53</v>
      </c>
    </row>
    <row r="16" spans="1:7" ht="24" x14ac:dyDescent="0.55000000000000004">
      <c r="A16" s="11" t="s">
        <v>17</v>
      </c>
      <c r="B16" s="12">
        <v>39.11</v>
      </c>
      <c r="C16" s="14">
        <v>0</v>
      </c>
      <c r="D16" s="13">
        <f t="shared" si="2"/>
        <v>39.11</v>
      </c>
      <c r="E16" s="13">
        <v>5.19</v>
      </c>
      <c r="F16" s="13">
        <v>0</v>
      </c>
      <c r="G16" s="13">
        <f t="shared" si="5"/>
        <v>5.19</v>
      </c>
    </row>
    <row r="17" spans="1:7" ht="24" x14ac:dyDescent="0.55000000000000004">
      <c r="A17" s="11" t="s">
        <v>18</v>
      </c>
      <c r="B17" s="15">
        <v>48.44</v>
      </c>
      <c r="C17" s="15">
        <v>0</v>
      </c>
      <c r="D17" s="16">
        <f t="shared" si="2"/>
        <v>48.44</v>
      </c>
      <c r="E17" s="16">
        <v>100.33</v>
      </c>
      <c r="F17" s="16">
        <v>0</v>
      </c>
      <c r="G17" s="13">
        <f t="shared" si="5"/>
        <v>100.33</v>
      </c>
    </row>
    <row r="18" spans="1:7" ht="24" x14ac:dyDescent="0.55000000000000004">
      <c r="A18" s="17" t="s">
        <v>19</v>
      </c>
      <c r="B18" s="15">
        <v>133.15</v>
      </c>
      <c r="C18" s="15">
        <v>0</v>
      </c>
      <c r="D18" s="16">
        <f t="shared" si="2"/>
        <v>133.15</v>
      </c>
      <c r="E18" s="16">
        <v>257.58</v>
      </c>
      <c r="F18" s="16">
        <v>0</v>
      </c>
      <c r="G18" s="13">
        <f t="shared" si="5"/>
        <v>257.58</v>
      </c>
    </row>
    <row r="19" spans="1:7" ht="24" x14ac:dyDescent="0.55000000000000004">
      <c r="A19" s="11" t="s">
        <v>20</v>
      </c>
      <c r="B19" s="15">
        <v>0</v>
      </c>
      <c r="C19" s="15">
        <v>0</v>
      </c>
      <c r="D19" s="16">
        <f t="shared" si="2"/>
        <v>0</v>
      </c>
      <c r="E19" s="16">
        <v>0</v>
      </c>
      <c r="F19" s="16">
        <v>0</v>
      </c>
      <c r="G19" s="13">
        <f t="shared" si="5"/>
        <v>0</v>
      </c>
    </row>
    <row r="20" spans="1:7" ht="24" x14ac:dyDescent="0.25">
      <c r="A20" s="9" t="s">
        <v>21</v>
      </c>
      <c r="B20" s="18"/>
      <c r="C20" s="18">
        <f>ROUND((B7+C7+B12+C12)*0.07,2)</f>
        <v>460.4</v>
      </c>
      <c r="D20" s="19">
        <f>ROUND((D7+D12)*0.07,2)</f>
        <v>460.4</v>
      </c>
      <c r="E20" s="19"/>
      <c r="F20" s="19">
        <f>ROUND((E7+F7+E12+F12)*0.07,2)</f>
        <v>452</v>
      </c>
      <c r="G20" s="19">
        <f>ROUND((G7+G12)*0.07,2)</f>
        <v>452</v>
      </c>
    </row>
    <row r="21" spans="1:7" ht="24" x14ac:dyDescent="0.25">
      <c r="A21" s="9" t="s">
        <v>22</v>
      </c>
      <c r="B21" s="18">
        <f t="shared" ref="B21:G21" si="6">+B22+B23+B24</f>
        <v>515.83000000000004</v>
      </c>
      <c r="C21" s="18">
        <f t="shared" si="6"/>
        <v>2253.9799999999996</v>
      </c>
      <c r="D21" s="18">
        <f t="shared" si="6"/>
        <v>2769.8099999999995</v>
      </c>
      <c r="E21" s="18">
        <f t="shared" si="6"/>
        <v>79.709999999999994</v>
      </c>
      <c r="F21" s="18">
        <f t="shared" si="6"/>
        <v>1870.7500000000002</v>
      </c>
      <c r="G21" s="18">
        <f t="shared" si="6"/>
        <v>1950.4600000000003</v>
      </c>
    </row>
    <row r="22" spans="1:7" ht="24" x14ac:dyDescent="0.25">
      <c r="A22" s="11" t="s">
        <v>23</v>
      </c>
      <c r="B22" s="15">
        <v>515.83000000000004</v>
      </c>
      <c r="C22" s="15">
        <v>2136.9899999999998</v>
      </c>
      <c r="D22" s="16">
        <f t="shared" ref="D22:D23" si="7">+B22+C22</f>
        <v>2652.8199999999997</v>
      </c>
      <c r="E22" s="16">
        <v>79.709999999999994</v>
      </c>
      <c r="F22" s="16">
        <v>1503.72</v>
      </c>
      <c r="G22" s="16">
        <f>+E22+F22</f>
        <v>1583.43</v>
      </c>
    </row>
    <row r="23" spans="1:7" ht="24" x14ac:dyDescent="0.25">
      <c r="A23" s="11" t="s">
        <v>24</v>
      </c>
      <c r="B23" s="15">
        <v>0</v>
      </c>
      <c r="C23" s="15">
        <v>87.5</v>
      </c>
      <c r="D23" s="16">
        <f t="shared" si="7"/>
        <v>87.5</v>
      </c>
      <c r="E23" s="16">
        <v>0</v>
      </c>
      <c r="F23" s="16">
        <v>259.64</v>
      </c>
      <c r="G23" s="16">
        <f t="shared" ref="G23:G24" si="8">+E23+F23</f>
        <v>259.64</v>
      </c>
    </row>
    <row r="24" spans="1:7" ht="24" x14ac:dyDescent="0.25">
      <c r="A24" s="20" t="s">
        <v>25</v>
      </c>
      <c r="B24" s="15">
        <v>0</v>
      </c>
      <c r="C24" s="15">
        <v>29.49</v>
      </c>
      <c r="D24" s="16">
        <f>+B24+C24</f>
        <v>29.49</v>
      </c>
      <c r="E24" s="16">
        <v>0</v>
      </c>
      <c r="F24" s="16">
        <v>107.39</v>
      </c>
      <c r="G24" s="16">
        <f t="shared" si="8"/>
        <v>107.39</v>
      </c>
    </row>
    <row r="25" spans="1:7" ht="24" x14ac:dyDescent="0.25">
      <c r="A25" s="9" t="s">
        <v>26</v>
      </c>
      <c r="B25" s="18">
        <f t="shared" ref="B25:G25" si="9">+B6+B21</f>
        <v>6438.66</v>
      </c>
      <c r="C25" s="18">
        <f t="shared" si="9"/>
        <v>3368.6399999999994</v>
      </c>
      <c r="D25" s="18">
        <f t="shared" si="9"/>
        <v>9807.2999999999993</v>
      </c>
      <c r="E25" s="18">
        <f t="shared" si="9"/>
        <v>5754.91</v>
      </c>
      <c r="F25" s="18">
        <f t="shared" si="9"/>
        <v>3104.75</v>
      </c>
      <c r="G25" s="18">
        <f t="shared" si="9"/>
        <v>8859.66</v>
      </c>
    </row>
    <row r="26" spans="1:7" ht="24" x14ac:dyDescent="0.25">
      <c r="A26" s="21" t="s">
        <v>34</v>
      </c>
      <c r="B26" s="18">
        <f>ROUND(B25/B27,2)</f>
        <v>0.42</v>
      </c>
      <c r="C26" s="18">
        <f>C25/B27</f>
        <v>0.22144942932385292</v>
      </c>
      <c r="D26" s="18">
        <f>ROUND(D25/B27,2)</f>
        <v>0.64</v>
      </c>
      <c r="E26" s="18">
        <f>ROUND(E25/E27,2)</f>
        <v>0.48</v>
      </c>
      <c r="F26" s="18">
        <f>F25/E27</f>
        <v>0.25906184525294568</v>
      </c>
      <c r="G26" s="18">
        <f>ROUND(G25/E27,2)</f>
        <v>0.74</v>
      </c>
    </row>
    <row r="27" spans="1:7" s="31" customFormat="1" ht="24" x14ac:dyDescent="0.55000000000000004">
      <c r="A27" s="22" t="s">
        <v>28</v>
      </c>
      <c r="B27" s="44">
        <v>15211.78</v>
      </c>
      <c r="C27" s="45"/>
      <c r="D27" s="46"/>
      <c r="E27" s="44">
        <v>11984.59</v>
      </c>
      <c r="F27" s="45"/>
      <c r="G27" s="46"/>
    </row>
    <row r="28" spans="1:7" s="31" customFormat="1" ht="24" x14ac:dyDescent="0.55000000000000004">
      <c r="A28" s="22" t="s">
        <v>29</v>
      </c>
      <c r="B28" s="38">
        <v>0.75</v>
      </c>
      <c r="C28" s="39"/>
      <c r="D28" s="40"/>
      <c r="E28" s="38">
        <v>0.75</v>
      </c>
      <c r="F28" s="39"/>
      <c r="G28" s="40"/>
    </row>
    <row r="29" spans="1:7" s="31" customFormat="1" ht="24" x14ac:dyDescent="0.55000000000000004">
      <c r="A29" s="22" t="s">
        <v>30</v>
      </c>
      <c r="B29" s="41">
        <f>B27*B28</f>
        <v>11408.835000000001</v>
      </c>
      <c r="C29" s="42"/>
      <c r="D29" s="43"/>
      <c r="E29" s="41">
        <f>E27*E28</f>
        <v>8988.442500000001</v>
      </c>
      <c r="F29" s="42"/>
      <c r="G29" s="43"/>
    </row>
    <row r="30" spans="1:7" ht="24" x14ac:dyDescent="0.55000000000000004">
      <c r="A30" s="21" t="s">
        <v>31</v>
      </c>
      <c r="B30" s="29">
        <f>B29-B25</f>
        <v>4970.1750000000011</v>
      </c>
      <c r="C30" s="29"/>
      <c r="D30" s="29">
        <f>B29-D25</f>
        <v>1601.5350000000017</v>
      </c>
      <c r="E30" s="29">
        <f>E29-E25</f>
        <v>3233.5325000000012</v>
      </c>
      <c r="F30" s="29"/>
      <c r="G30" s="29">
        <f>E29-G25</f>
        <v>128.78250000000116</v>
      </c>
    </row>
    <row r="31" spans="1:7" ht="24" x14ac:dyDescent="0.55000000000000004">
      <c r="A31" s="23" t="s">
        <v>35</v>
      </c>
      <c r="B31" s="30">
        <f>B28-B26</f>
        <v>0.33</v>
      </c>
      <c r="C31" s="30"/>
      <c r="D31" s="30">
        <f>B28-D26</f>
        <v>0.10999999999999999</v>
      </c>
      <c r="E31" s="30">
        <f>E28-E26</f>
        <v>0.27</v>
      </c>
      <c r="F31" s="30"/>
      <c r="G31" s="30">
        <f>E28-G26</f>
        <v>1.0000000000000009E-2</v>
      </c>
    </row>
  </sheetData>
  <mergeCells count="9">
    <mergeCell ref="B28:D28"/>
    <mergeCell ref="E28:G28"/>
    <mergeCell ref="B29:D29"/>
    <mergeCell ref="E29:G29"/>
    <mergeCell ref="B3:G3"/>
    <mergeCell ref="B4:D4"/>
    <mergeCell ref="E4:G4"/>
    <mergeCell ref="B27:D27"/>
    <mergeCell ref="E27:G27"/>
  </mergeCells>
  <printOptions horizontalCentered="1"/>
  <pageMargins left="0.18" right="0.17" top="0.75" bottom="0.75" header="0.3" footer="0.3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ข้าวเจ้านาปี</vt:lpstr>
      <vt:lpstr>อ้อยโรงงาน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พรทิพย์ สุขมะ</dc:creator>
  <cp:lastModifiedBy>ิปิยมาภรณ์ ศรีสุข</cp:lastModifiedBy>
  <cp:lastPrinted>2017-09-27T08:40:21Z</cp:lastPrinted>
  <dcterms:created xsi:type="dcterms:W3CDTF">2017-07-23T15:21:31Z</dcterms:created>
  <dcterms:modified xsi:type="dcterms:W3CDTF">2017-09-29T03:52:13Z</dcterms:modified>
</cp:coreProperties>
</file>