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ข้าวนาปี" sheetId="1" r:id="rId1"/>
    <sheet name="ข้าวนาปรัง" sheetId="2" r:id="rId2"/>
    <sheet name="กล้วยไม้" sheetId="3" r:id="rId3"/>
    <sheet name="ทุเรียน" sheetId="4" r:id="rId4"/>
  </sheets>
  <calcPr calcId="144525"/>
</workbook>
</file>

<file path=xl/calcChain.xml><?xml version="1.0" encoding="utf-8"?>
<calcChain xmlns="http://schemas.openxmlformats.org/spreadsheetml/2006/main">
  <c r="C6" i="4"/>
  <c r="B6"/>
  <c r="D21"/>
  <c r="D20"/>
  <c r="D19"/>
  <c r="D18"/>
  <c r="D15"/>
  <c r="D14"/>
  <c r="D13"/>
  <c r="D12"/>
  <c r="D11"/>
  <c r="D10"/>
  <c r="D8"/>
  <c r="D7"/>
  <c r="C9"/>
  <c r="B9"/>
  <c r="B26"/>
  <c r="C17"/>
  <c r="B17"/>
  <c r="D9" l="1"/>
  <c r="C16"/>
  <c r="D16" s="1"/>
  <c r="D17"/>
  <c r="D6"/>
  <c r="B5"/>
  <c r="B22" l="1"/>
  <c r="B27" s="1"/>
  <c r="C5"/>
  <c r="C22" s="1"/>
  <c r="C23" s="1"/>
  <c r="D5" l="1"/>
  <c r="B23"/>
  <c r="B28" s="1"/>
  <c r="D22"/>
  <c r="D23" s="1"/>
  <c r="D28" s="1"/>
  <c r="D27" l="1"/>
  <c r="C6" i="3" l="1"/>
  <c r="B6"/>
  <c r="B27"/>
  <c r="D22"/>
  <c r="D21"/>
  <c r="D20"/>
  <c r="C19"/>
  <c r="B19"/>
  <c r="D17"/>
  <c r="D16"/>
  <c r="D15"/>
  <c r="D14"/>
  <c r="D13"/>
  <c r="D12"/>
  <c r="D11"/>
  <c r="C10"/>
  <c r="B10"/>
  <c r="D9"/>
  <c r="D8"/>
  <c r="D7"/>
  <c r="C18" l="1"/>
  <c r="D18" s="1"/>
  <c r="B5"/>
  <c r="B23" s="1"/>
  <c r="B28" s="1"/>
  <c r="D19"/>
  <c r="D10"/>
  <c r="D6"/>
  <c r="C5" l="1"/>
  <c r="B24"/>
  <c r="B29" s="1"/>
  <c r="C23" l="1"/>
  <c r="D5"/>
  <c r="C24" l="1"/>
  <c r="D23"/>
  <c r="D24" l="1"/>
  <c r="D29" s="1"/>
  <c r="D28"/>
  <c r="E29" i="2" l="1"/>
  <c r="B29"/>
  <c r="F21"/>
  <c r="E21"/>
  <c r="C21"/>
  <c r="B21"/>
  <c r="F12"/>
  <c r="E12"/>
  <c r="C12"/>
  <c r="B12"/>
  <c r="F7"/>
  <c r="E7"/>
  <c r="C7"/>
  <c r="B7"/>
  <c r="G24"/>
  <c r="G23"/>
  <c r="G22"/>
  <c r="G19"/>
  <c r="G18"/>
  <c r="G17"/>
  <c r="G16"/>
  <c r="G15"/>
  <c r="G14"/>
  <c r="G13"/>
  <c r="G11"/>
  <c r="G10"/>
  <c r="G9"/>
  <c r="G8"/>
  <c r="D24"/>
  <c r="D23"/>
  <c r="D22"/>
  <c r="D19"/>
  <c r="D18"/>
  <c r="D17"/>
  <c r="D16"/>
  <c r="D15"/>
  <c r="D14"/>
  <c r="D13"/>
  <c r="D11"/>
  <c r="D10"/>
  <c r="D9"/>
  <c r="D8"/>
  <c r="E29" i="1"/>
  <c r="B29"/>
  <c r="F21"/>
  <c r="E21"/>
  <c r="C21"/>
  <c r="B21"/>
  <c r="F12"/>
  <c r="E12"/>
  <c r="C12"/>
  <c r="B12"/>
  <c r="G24"/>
  <c r="G23"/>
  <c r="G22"/>
  <c r="G19"/>
  <c r="G18"/>
  <c r="G17"/>
  <c r="G16"/>
  <c r="G15"/>
  <c r="G14"/>
  <c r="G13"/>
  <c r="G11"/>
  <c r="G10"/>
  <c r="G9"/>
  <c r="G8"/>
  <c r="D24"/>
  <c r="D23"/>
  <c r="D22"/>
  <c r="D19"/>
  <c r="D18"/>
  <c r="D17"/>
  <c r="D16"/>
  <c r="D15"/>
  <c r="D14"/>
  <c r="D13"/>
  <c r="D11"/>
  <c r="D10"/>
  <c r="D9"/>
  <c r="D8"/>
  <c r="F7"/>
  <c r="E7"/>
  <c r="C7"/>
  <c r="B7"/>
  <c r="G21" l="1"/>
  <c r="G21" i="2"/>
  <c r="D7" i="1"/>
  <c r="F20"/>
  <c r="G20" s="1"/>
  <c r="D12" i="2"/>
  <c r="C20"/>
  <c r="D20" s="1"/>
  <c r="B6"/>
  <c r="B25" s="1"/>
  <c r="B26" s="1"/>
  <c r="B31" s="1"/>
  <c r="G7"/>
  <c r="F20"/>
  <c r="B6" i="1"/>
  <c r="B25" s="1"/>
  <c r="B30" s="1"/>
  <c r="C20"/>
  <c r="D20" s="1"/>
  <c r="G7"/>
  <c r="G12"/>
  <c r="E6" i="2"/>
  <c r="D21"/>
  <c r="G12"/>
  <c r="D7"/>
  <c r="E6" i="1"/>
  <c r="D21"/>
  <c r="D12"/>
  <c r="B30" i="2" l="1"/>
  <c r="B26" i="1"/>
  <c r="B31" s="1"/>
  <c r="C6" i="2"/>
  <c r="G20"/>
  <c r="F6"/>
  <c r="F25" s="1"/>
  <c r="F26" s="1"/>
  <c r="C6" i="1"/>
  <c r="F6"/>
  <c r="F25" s="1"/>
  <c r="F26" s="1"/>
  <c r="E25" i="2"/>
  <c r="E25" i="1"/>
  <c r="G6" i="2" l="1"/>
  <c r="C25"/>
  <c r="D6"/>
  <c r="C25" i="1"/>
  <c r="D6"/>
  <c r="G6"/>
  <c r="G25"/>
  <c r="G30" s="1"/>
  <c r="E26" i="2"/>
  <c r="E31" s="1"/>
  <c r="G25"/>
  <c r="E30"/>
  <c r="E30" i="1"/>
  <c r="E26"/>
  <c r="E31" s="1"/>
  <c r="G26" l="1"/>
  <c r="G31" s="1"/>
  <c r="C26" i="2"/>
  <c r="D25"/>
  <c r="C26" i="1"/>
  <c r="D25"/>
  <c r="D30" s="1"/>
  <c r="G26" i="2"/>
  <c r="G31" s="1"/>
  <c r="G30"/>
  <c r="D26" l="1"/>
  <c r="D31" s="1"/>
  <c r="D30"/>
  <c r="D26" i="1"/>
  <c r="D31" s="1"/>
</calcChain>
</file>

<file path=xl/sharedStrings.xml><?xml version="1.0" encoding="utf-8"?>
<sst xmlns="http://schemas.openxmlformats.org/spreadsheetml/2006/main" count="154" uniqueCount="60">
  <si>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</si>
  <si>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</si>
  <si>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</si>
  <si>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</si>
  <si>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</si>
  <si>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</si>
  <si>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</si>
  <si>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</si>
  <si>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</si>
  <si>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</si>
  <si>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</si>
  <si>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</si>
  <si>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</si>
  <si>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</si>
  <si>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</si>
  <si>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</si>
  <si>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</si>
  <si>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</si>
  <si>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</si>
  <si>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</si>
  <si>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</si>
  <si>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</si>
  <si>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</si>
  <si>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</si>
  <si>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</si>
  <si>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</si>
  <si>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/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</si>
  <si>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</si>
  <si>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</si>
  <si>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</si>
  <si>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</si>
  <si>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</si>
  <si>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S1/S2</t>
  </si>
  <si>
    <t>S3/N</t>
  </si>
  <si>
    <t>นนทบุรี</t>
  </si>
  <si>
    <t xml:space="preserve">     หน่วย:บาท/ไร่</t>
  </si>
  <si>
    <t>1.  ต้นทุนผันแปร</t>
  </si>
  <si>
    <t>1.1  ค่าแรงงาน</t>
  </si>
  <si>
    <t xml:space="preserve">       ดูแลรักษา</t>
  </si>
  <si>
    <t xml:space="preserve">       เก็บเกี่ยวรวบรวม</t>
  </si>
  <si>
    <t>1.2  ค่าวัสดุ</t>
  </si>
  <si>
    <t xml:space="preserve">       ค่าปุ๋ย</t>
  </si>
  <si>
    <t xml:space="preserve">       ค่ายาปราบวัชพืชและศัตรูพืช</t>
  </si>
  <si>
    <t xml:space="preserve">       ค่าน้ำมันเชื้อเพลิงและหล่อลื่น</t>
  </si>
  <si>
    <t xml:space="preserve">       ค่าวัสดุการเกษตรและวัสดุสิ้นเปลือง</t>
  </si>
  <si>
    <t xml:space="preserve">       ค่าซ่อมแซมอุปกรณ์เกษตร</t>
  </si>
  <si>
    <t>1.3  ค่าเสียโอกาสเงินลงทุน</t>
  </si>
  <si>
    <t xml:space="preserve">   ค่าใช้ที่ดิน</t>
  </si>
  <si>
    <t xml:space="preserve">   ค่าเสื่อมอุปกรณ์การเกษตร</t>
  </si>
  <si>
    <t xml:space="preserve">   ค่าเสียโอกาสเงินลงทุนอุปกรณ์การเกษตร</t>
  </si>
  <si>
    <t xml:space="preserve">   ค่าเฉลี่ยต้นทุนก่อนให้ผลผลิต  </t>
  </si>
  <si>
    <t>3.  ต้นทุนรวมต่อไร่</t>
  </si>
  <si>
    <t>4.  ต้นทุนรวมต่อกิโลกรัม (บาท/กก.)</t>
  </si>
  <si>
    <t>5.  ผลผลิตต่อไร่ (กก./ไร่)</t>
  </si>
  <si>
    <t>6. ราคาผลผลิตที่เกษตรกรขายได้ ณ ไร่นา (บาท/กก.)</t>
  </si>
  <si>
    <t xml:space="preserve">       ค่าสารอื่นๆ และวัสดุปรับปรุงดิน</t>
  </si>
  <si>
    <t>ตารางที่ 45  ต้นทุนการผลิตข้าวนาปี แยกตามลักษณะความเหมาะสมของพื้นที่</t>
  </si>
  <si>
    <t>ตารางที่ 46  ต้นทุนการผลิตข้าวนาปรัง แยกตามลักษณะความเหมาะสมของพื้นที่</t>
  </si>
  <si>
    <t>ตารางที่ 47  ต้นทุนการผลิตกล้วยไม้ ปี 2560</t>
  </si>
  <si>
    <t>ตารางที่ 48 ต้นทุนการผลิตทุเรียน ปี 2560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</si>
</sst>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 applyFont="0" applyFill="0" applyBorder="0" applyAlignment="0" applyProtection="0"/>
  </cellStyleXfs>
  <cellXfs count="47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1" xfId="1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" fontId="6" fillId="0" borderId="12" xfId="1" applyNumberFormat="1" applyFont="1" applyFill="1" applyBorder="1" applyAlignment="1">
      <alignment horizontal="center"/>
    </xf>
    <xf numFmtId="4" fontId="6" fillId="0" borderId="13" xfId="1" applyNumberFormat="1" applyFont="1" applyFill="1" applyBorder="1" applyAlignment="1">
      <alignment horizontal="center"/>
    </xf>
    <xf numFmtId="4" fontId="6" fillId="0" borderId="14" xfId="1" applyNumberFormat="1" applyFont="1" applyFill="1" applyBorder="1" applyAlignment="1">
      <alignment horizontal="center"/>
    </xf>
    <xf numFmtId="2" fontId="6" fillId="0" borderId="15" xfId="1" applyNumberFormat="1" applyFont="1" applyFill="1" applyBorder="1" applyAlignment="1">
      <alignment horizontal="center"/>
    </xf>
    <xf numFmtId="2" fontId="6" fillId="0" borderId="16" xfId="1" applyNumberFormat="1" applyFont="1" applyFill="1" applyBorder="1" applyAlignment="1">
      <alignment horizontal="center"/>
    </xf>
    <xf numFmtId="2" fontId="6" fillId="0" borderId="17" xfId="1" applyNumberFormat="1" applyFont="1" applyFill="1" applyBorder="1" applyAlignment="1">
      <alignment horizontal="center"/>
    </xf>
  </cellXfs>
  <cellStyles count="7">
    <cellStyle name="เครื่องหมายจุลภาค" xfId="1" builtinId="3"/>
    <cellStyle name="เครื่องหมายจุลภาค 2" xfId="6"/>
    <cellStyle name="เครื่องหมายจุลภาค 3" xfId="3"/>
    <cellStyle name="ปกติ" xfId="0" builtinId="0"/>
    <cellStyle name="ปกติ 2" xfId="5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A7" sqref="A7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56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3" t="s">
        <v>1</v>
      </c>
      <c r="B3" s="36" t="s">
        <v>34</v>
      </c>
      <c r="C3" s="37"/>
      <c r="D3" s="37"/>
      <c r="E3" s="37"/>
      <c r="F3" s="37"/>
      <c r="G3" s="38"/>
    </row>
    <row r="4" spans="1:7" ht="27.75">
      <c r="A4" s="34"/>
      <c r="B4" s="39" t="s">
        <v>32</v>
      </c>
      <c r="C4" s="39"/>
      <c r="D4" s="39"/>
      <c r="E4" s="39" t="s">
        <v>33</v>
      </c>
      <c r="F4" s="39"/>
      <c r="G4" s="39"/>
    </row>
    <row r="5" spans="1:7" ht="23.25" customHeight="1">
      <c r="A5" s="3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2776.32</v>
      </c>
      <c r="C6" s="6">
        <f>+C7+C12+C20</f>
        <v>438.64</v>
      </c>
      <c r="D6" s="6">
        <f>+B6+C6</f>
        <v>3214.96</v>
      </c>
      <c r="E6" s="6">
        <f>+E7+E12+E20</f>
        <v>2606.62</v>
      </c>
      <c r="F6" s="6">
        <f>+F7+F12+F20</f>
        <v>241.06</v>
      </c>
      <c r="G6" s="6">
        <f t="shared" ref="G6:G25" si="0">+E6+F6</f>
        <v>2847.68</v>
      </c>
    </row>
    <row r="7" spans="1:7" ht="24">
      <c r="A7" s="7" t="s">
        <v>6</v>
      </c>
      <c r="B7" s="8">
        <f>+B8+B9+B10+B11</f>
        <v>1040.81</v>
      </c>
      <c r="C7" s="8">
        <f>+C8+C9+C10+C11</f>
        <v>329.91999999999996</v>
      </c>
      <c r="D7" s="8">
        <f t="shared" ref="D7:D25" si="1">+B7+C7</f>
        <v>1370.73</v>
      </c>
      <c r="E7" s="8">
        <f>+E8+E9+E10+E11</f>
        <v>1029.67</v>
      </c>
      <c r="F7" s="8">
        <f>+F8+F9+F10+F11</f>
        <v>144.76</v>
      </c>
      <c r="G7" s="8">
        <f t="shared" si="0"/>
        <v>1174.43</v>
      </c>
    </row>
    <row r="8" spans="1:7" ht="24">
      <c r="A8" s="9" t="s">
        <v>7</v>
      </c>
      <c r="B8" s="10">
        <v>284.69</v>
      </c>
      <c r="C8" s="10">
        <v>34.520000000000003</v>
      </c>
      <c r="D8" s="10">
        <f t="shared" si="1"/>
        <v>319.20999999999998</v>
      </c>
      <c r="E8" s="10">
        <v>297.94</v>
      </c>
      <c r="F8" s="10">
        <v>57.76</v>
      </c>
      <c r="G8" s="10">
        <f t="shared" si="0"/>
        <v>355.7</v>
      </c>
    </row>
    <row r="9" spans="1:7" ht="24">
      <c r="A9" s="9" t="s">
        <v>8</v>
      </c>
      <c r="B9" s="11">
        <v>56.3</v>
      </c>
      <c r="C9" s="11">
        <v>0</v>
      </c>
      <c r="D9" s="10">
        <f t="shared" si="1"/>
        <v>56.3</v>
      </c>
      <c r="E9" s="11">
        <v>52.02</v>
      </c>
      <c r="F9" s="11">
        <v>0</v>
      </c>
      <c r="G9" s="10">
        <f t="shared" si="0"/>
        <v>52.02</v>
      </c>
    </row>
    <row r="10" spans="1:7" ht="24">
      <c r="A10" s="9" t="s">
        <v>9</v>
      </c>
      <c r="B10" s="11">
        <v>344.6</v>
      </c>
      <c r="C10" s="11">
        <v>295.39999999999998</v>
      </c>
      <c r="D10" s="10">
        <f t="shared" si="1"/>
        <v>640</v>
      </c>
      <c r="E10" s="11">
        <v>309.10000000000002</v>
      </c>
      <c r="F10" s="11">
        <v>87</v>
      </c>
      <c r="G10" s="10">
        <f t="shared" si="0"/>
        <v>396.1</v>
      </c>
    </row>
    <row r="11" spans="1:7" ht="24">
      <c r="A11" s="9" t="s">
        <v>10</v>
      </c>
      <c r="B11" s="11">
        <v>355.22</v>
      </c>
      <c r="C11" s="11">
        <v>0</v>
      </c>
      <c r="D11" s="10">
        <f t="shared" si="1"/>
        <v>355.22</v>
      </c>
      <c r="E11" s="11">
        <v>370.61</v>
      </c>
      <c r="F11" s="11">
        <v>0</v>
      </c>
      <c r="G11" s="10">
        <f t="shared" si="0"/>
        <v>370.61</v>
      </c>
    </row>
    <row r="12" spans="1:7" ht="24">
      <c r="A12" s="7" t="s">
        <v>11</v>
      </c>
      <c r="B12" s="8">
        <f>+B13+B14+B15+B16+B17+B18+B19</f>
        <v>1735.5100000000002</v>
      </c>
      <c r="C12" s="8">
        <f>+C13+C14+C15+C16+C17+C18+C19</f>
        <v>0</v>
      </c>
      <c r="D12" s="8">
        <f t="shared" si="1"/>
        <v>1735.5100000000002</v>
      </c>
      <c r="E12" s="8">
        <f>+E13+E14+E15+E16+E17+E18+E19</f>
        <v>1576.95</v>
      </c>
      <c r="F12" s="8">
        <f>+F13+F14+F15+F16+F17+F18+F19</f>
        <v>0</v>
      </c>
      <c r="G12" s="8">
        <f t="shared" si="0"/>
        <v>1576.95</v>
      </c>
    </row>
    <row r="13" spans="1:7" ht="24">
      <c r="A13" s="9" t="s">
        <v>12</v>
      </c>
      <c r="B13" s="11">
        <v>494.27</v>
      </c>
      <c r="C13" s="11">
        <v>0</v>
      </c>
      <c r="D13" s="11">
        <f t="shared" si="1"/>
        <v>494.27</v>
      </c>
      <c r="E13" s="11">
        <v>371.34</v>
      </c>
      <c r="F13" s="11">
        <v>0</v>
      </c>
      <c r="G13" s="11">
        <f t="shared" si="0"/>
        <v>371.34</v>
      </c>
    </row>
    <row r="14" spans="1:7" ht="24">
      <c r="A14" s="9" t="s">
        <v>13</v>
      </c>
      <c r="B14" s="11">
        <v>567.02</v>
      </c>
      <c r="C14" s="11">
        <v>0</v>
      </c>
      <c r="D14" s="11">
        <f t="shared" si="1"/>
        <v>567.02</v>
      </c>
      <c r="E14" s="11">
        <v>531.77</v>
      </c>
      <c r="F14" s="11">
        <v>0</v>
      </c>
      <c r="G14" s="11">
        <f t="shared" si="0"/>
        <v>531.77</v>
      </c>
    </row>
    <row r="15" spans="1:7" ht="24">
      <c r="A15" s="9" t="s">
        <v>14</v>
      </c>
      <c r="B15" s="11">
        <v>445.74</v>
      </c>
      <c r="C15" s="11">
        <v>0</v>
      </c>
      <c r="D15" s="11">
        <f t="shared" si="1"/>
        <v>445.74</v>
      </c>
      <c r="E15" s="11">
        <v>490.83</v>
      </c>
      <c r="F15" s="11">
        <v>0</v>
      </c>
      <c r="G15" s="11">
        <f t="shared" si="0"/>
        <v>490.83</v>
      </c>
    </row>
    <row r="16" spans="1:7" ht="24">
      <c r="A16" s="9" t="s">
        <v>15</v>
      </c>
      <c r="B16" s="12">
        <v>7.38</v>
      </c>
      <c r="C16" s="12">
        <v>0</v>
      </c>
      <c r="D16" s="11">
        <f t="shared" si="1"/>
        <v>7.38</v>
      </c>
      <c r="E16" s="12">
        <v>6.14</v>
      </c>
      <c r="F16" s="12">
        <v>0</v>
      </c>
      <c r="G16" s="11">
        <f t="shared" si="0"/>
        <v>6.14</v>
      </c>
    </row>
    <row r="17" spans="1:7" ht="24">
      <c r="A17" s="13" t="s">
        <v>16</v>
      </c>
      <c r="B17" s="12">
        <v>190.2</v>
      </c>
      <c r="C17" s="12">
        <v>0</v>
      </c>
      <c r="D17" s="11">
        <f t="shared" si="1"/>
        <v>190.2</v>
      </c>
      <c r="E17" s="12">
        <v>175.67</v>
      </c>
      <c r="F17" s="12">
        <v>0</v>
      </c>
      <c r="G17" s="11">
        <f t="shared" si="0"/>
        <v>175.67</v>
      </c>
    </row>
    <row r="18" spans="1:7" ht="24">
      <c r="A18" s="9" t="s">
        <v>17</v>
      </c>
      <c r="B18" s="12">
        <v>30.9</v>
      </c>
      <c r="C18" s="12">
        <v>0</v>
      </c>
      <c r="D18" s="11">
        <f t="shared" si="1"/>
        <v>30.9</v>
      </c>
      <c r="E18" s="12">
        <v>0</v>
      </c>
      <c r="F18" s="12">
        <v>0</v>
      </c>
      <c r="G18" s="11">
        <f t="shared" si="0"/>
        <v>0</v>
      </c>
    </row>
    <row r="19" spans="1:7" ht="24">
      <c r="A19" s="9" t="s">
        <v>18</v>
      </c>
      <c r="B19" s="12">
        <v>0</v>
      </c>
      <c r="C19" s="12">
        <v>0</v>
      </c>
      <c r="D19" s="11">
        <f t="shared" si="1"/>
        <v>0</v>
      </c>
      <c r="E19" s="12">
        <v>1.2</v>
      </c>
      <c r="F19" s="12">
        <v>0</v>
      </c>
      <c r="G19" s="11">
        <f t="shared" si="0"/>
        <v>1.2</v>
      </c>
    </row>
    <row r="20" spans="1:7" ht="24">
      <c r="A20" s="7" t="s">
        <v>19</v>
      </c>
      <c r="B20" s="15">
        <v>0</v>
      </c>
      <c r="C20" s="14">
        <f>ROUND((B7+C7+B12+C12)*0.07*6/12,2)</f>
        <v>108.72</v>
      </c>
      <c r="D20" s="14">
        <f t="shared" si="1"/>
        <v>108.72</v>
      </c>
      <c r="E20" s="15">
        <v>0</v>
      </c>
      <c r="F20" s="14">
        <f>ROUND((E7+F7+E12+F12)*0.07*6/12,2)</f>
        <v>96.3</v>
      </c>
      <c r="G20" s="14">
        <f t="shared" si="0"/>
        <v>96.3</v>
      </c>
    </row>
    <row r="21" spans="1:7" ht="24">
      <c r="A21" s="7" t="s">
        <v>20</v>
      </c>
      <c r="B21" s="15">
        <f>+B22+B23+B24</f>
        <v>360.41</v>
      </c>
      <c r="C21" s="15">
        <f>+C22+C23+C24</f>
        <v>480.49</v>
      </c>
      <c r="D21" s="14">
        <f t="shared" si="1"/>
        <v>840.90000000000009</v>
      </c>
      <c r="E21" s="15">
        <f>+E22+E23+E24</f>
        <v>423.31</v>
      </c>
      <c r="F21" s="14">
        <f>+F22+F23+F24</f>
        <v>468.01</v>
      </c>
      <c r="G21" s="14">
        <f t="shared" si="0"/>
        <v>891.31999999999994</v>
      </c>
    </row>
    <row r="22" spans="1:7" ht="24">
      <c r="A22" s="9" t="s">
        <v>21</v>
      </c>
      <c r="B22" s="12">
        <v>360.41</v>
      </c>
      <c r="C22" s="12">
        <v>480.49</v>
      </c>
      <c r="D22" s="12">
        <f t="shared" si="1"/>
        <v>840.90000000000009</v>
      </c>
      <c r="E22" s="12">
        <v>423.31</v>
      </c>
      <c r="F22" s="12">
        <v>414.24</v>
      </c>
      <c r="G22" s="12">
        <f t="shared" si="0"/>
        <v>837.55</v>
      </c>
    </row>
    <row r="23" spans="1:7" ht="24">
      <c r="A23" s="16" t="s">
        <v>22</v>
      </c>
      <c r="B23" s="12">
        <v>0</v>
      </c>
      <c r="C23" s="12">
        <v>0</v>
      </c>
      <c r="D23" s="12">
        <f t="shared" si="1"/>
        <v>0</v>
      </c>
      <c r="E23" s="12">
        <v>0</v>
      </c>
      <c r="F23" s="12">
        <v>33.81</v>
      </c>
      <c r="G23" s="12">
        <f t="shared" si="0"/>
        <v>33.81</v>
      </c>
    </row>
    <row r="24" spans="1:7" ht="24">
      <c r="A24" s="16" t="s">
        <v>23</v>
      </c>
      <c r="B24" s="12">
        <v>0</v>
      </c>
      <c r="C24" s="12">
        <v>0</v>
      </c>
      <c r="D24" s="12">
        <f t="shared" si="1"/>
        <v>0</v>
      </c>
      <c r="E24" s="12">
        <v>0</v>
      </c>
      <c r="F24" s="12">
        <v>19.96</v>
      </c>
      <c r="G24" s="12">
        <f t="shared" si="0"/>
        <v>19.96</v>
      </c>
    </row>
    <row r="25" spans="1:7" ht="24">
      <c r="A25" s="7" t="s">
        <v>24</v>
      </c>
      <c r="B25" s="14">
        <f>+B6+B21</f>
        <v>3136.73</v>
      </c>
      <c r="C25" s="14">
        <f>+C6+C21</f>
        <v>919.13</v>
      </c>
      <c r="D25" s="14">
        <f t="shared" si="1"/>
        <v>4055.86</v>
      </c>
      <c r="E25" s="14">
        <f t="shared" ref="E25:F25" si="2">+E6+E21</f>
        <v>3029.93</v>
      </c>
      <c r="F25" s="14">
        <f t="shared" si="2"/>
        <v>709.06999999999994</v>
      </c>
      <c r="G25" s="14">
        <f t="shared" si="0"/>
        <v>3739</v>
      </c>
    </row>
    <row r="26" spans="1:7" ht="24">
      <c r="A26" s="17" t="s">
        <v>25</v>
      </c>
      <c r="B26" s="18">
        <f>ROUND(B25/B27,2)</f>
        <v>4.49</v>
      </c>
      <c r="C26" s="18">
        <f>ROUND(C25/B27,2)</f>
        <v>1.32</v>
      </c>
      <c r="D26" s="18">
        <f>+ROUND(D25/B27,2)</f>
        <v>5.81</v>
      </c>
      <c r="E26" s="18">
        <f>ROUND(E25/E27,2)</f>
        <v>4.6399999999999997</v>
      </c>
      <c r="F26" s="18">
        <f>ROUND(F25/E27,2)</f>
        <v>1.0900000000000001</v>
      </c>
      <c r="G26" s="18">
        <f>+ROUND(G25/E27,2)</f>
        <v>5.73</v>
      </c>
    </row>
    <row r="27" spans="1:7" s="20" customFormat="1" ht="24">
      <c r="A27" s="19" t="s">
        <v>27</v>
      </c>
      <c r="B27" s="32">
        <v>698.25</v>
      </c>
      <c r="C27" s="32"/>
      <c r="D27" s="32">
        <v>701.22</v>
      </c>
      <c r="E27" s="32">
        <v>652.95000000000005</v>
      </c>
      <c r="F27" s="32"/>
      <c r="G27" s="32">
        <v>675.67</v>
      </c>
    </row>
    <row r="28" spans="1:7" s="20" customFormat="1" ht="24">
      <c r="A28" s="19" t="s">
        <v>28</v>
      </c>
      <c r="B28" s="32">
        <v>7.86</v>
      </c>
      <c r="C28" s="32"/>
      <c r="D28" s="32">
        <v>7.42</v>
      </c>
      <c r="E28" s="32">
        <v>7.86</v>
      </c>
      <c r="F28" s="32"/>
      <c r="G28" s="32">
        <v>7.42</v>
      </c>
    </row>
    <row r="29" spans="1:7" s="20" customFormat="1" ht="24">
      <c r="A29" s="19" t="s">
        <v>29</v>
      </c>
      <c r="B29" s="32">
        <f>+ROUND(B27*B28,2)</f>
        <v>5488.25</v>
      </c>
      <c r="C29" s="32" t="s">
        <v>26</v>
      </c>
      <c r="D29" s="32">
        <v>5203.0524000000005</v>
      </c>
      <c r="E29" s="32">
        <f>+ROUND(E27*E28,2)</f>
        <v>5132.1899999999996</v>
      </c>
      <c r="F29" s="32" t="s">
        <v>26</v>
      </c>
      <c r="G29" s="32">
        <v>5203.0524000000005</v>
      </c>
    </row>
    <row r="30" spans="1:7" ht="24">
      <c r="A30" s="17" t="s">
        <v>30</v>
      </c>
      <c r="B30" s="21">
        <f>B29-B25</f>
        <v>2351.52</v>
      </c>
      <c r="C30" s="22" t="s">
        <v>26</v>
      </c>
      <c r="D30" s="21">
        <f>B29-D25</f>
        <v>1432.3899999999999</v>
      </c>
      <c r="E30" s="21">
        <f>E29-E25</f>
        <v>2102.2599999999998</v>
      </c>
      <c r="F30" s="22" t="s">
        <v>26</v>
      </c>
      <c r="G30" s="21">
        <f>E29-G25</f>
        <v>1393.1899999999996</v>
      </c>
    </row>
    <row r="31" spans="1:7" ht="24">
      <c r="A31" s="23" t="s">
        <v>31</v>
      </c>
      <c r="B31" s="24">
        <f>(B28-B26)</f>
        <v>3.37</v>
      </c>
      <c r="C31" s="25" t="s">
        <v>26</v>
      </c>
      <c r="D31" s="24">
        <f>B28-D26</f>
        <v>2.0500000000000007</v>
      </c>
      <c r="E31" s="24">
        <f>E28-E26</f>
        <v>3.2200000000000006</v>
      </c>
      <c r="F31" s="25" t="s">
        <v>26</v>
      </c>
      <c r="G31" s="24">
        <f>E28-G26</f>
        <v>2.13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8999999999999998" right="0.23" top="0.75" bottom="0.75" header="0.3" footer="0.3"/>
  <pageSetup paperSize="9" scale="90" orientation="portrait" r:id="rId1"/>
  <ignoredErrors>
    <ignoredError sqref="D12 D25 D6:D7 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D8" sqref="D8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57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33" t="s">
        <v>1</v>
      </c>
      <c r="B3" s="36" t="s">
        <v>34</v>
      </c>
      <c r="C3" s="37"/>
      <c r="D3" s="37"/>
      <c r="E3" s="37"/>
      <c r="F3" s="37"/>
      <c r="G3" s="38"/>
    </row>
    <row r="4" spans="1:7" ht="27.75">
      <c r="A4" s="34"/>
      <c r="B4" s="39" t="s">
        <v>32</v>
      </c>
      <c r="C4" s="39"/>
      <c r="D4" s="39"/>
      <c r="E4" s="39" t="s">
        <v>33</v>
      </c>
      <c r="F4" s="39"/>
      <c r="G4" s="39"/>
    </row>
    <row r="5" spans="1:7" ht="24" customHeight="1">
      <c r="A5" s="35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3260.7299999999996</v>
      </c>
      <c r="C6" s="6">
        <f>+C7+C12+C20</f>
        <v>336.91999999999996</v>
      </c>
      <c r="D6" s="6">
        <f>+B6+C6</f>
        <v>3597.6499999999996</v>
      </c>
      <c r="E6" s="6">
        <f>+E7+E12+E20</f>
        <v>2855</v>
      </c>
      <c r="F6" s="6">
        <f>+F7+F12+F20</f>
        <v>273.17</v>
      </c>
      <c r="G6" s="6">
        <f t="shared" ref="G6:G25" si="0">+E6+F6</f>
        <v>3128.17</v>
      </c>
    </row>
    <row r="7" spans="1:7" ht="24">
      <c r="A7" s="7" t="s">
        <v>6</v>
      </c>
      <c r="B7" s="8">
        <f>+B8+B9+B10+B11</f>
        <v>1361.26</v>
      </c>
      <c r="C7" s="8">
        <f>+C8+C9+C10+C11</f>
        <v>254.89</v>
      </c>
      <c r="D7" s="8">
        <f t="shared" ref="D7:D25" si="1">+B7+C7</f>
        <v>1616.15</v>
      </c>
      <c r="E7" s="8">
        <f>+E8+E9+E10+E11</f>
        <v>1172.23</v>
      </c>
      <c r="F7" s="8">
        <f>+F8+F9+F10+F11</f>
        <v>201.84</v>
      </c>
      <c r="G7" s="8">
        <f t="shared" si="0"/>
        <v>1374.07</v>
      </c>
    </row>
    <row r="8" spans="1:7" ht="24">
      <c r="A8" s="9" t="s">
        <v>7</v>
      </c>
      <c r="B8" s="10">
        <v>423.65</v>
      </c>
      <c r="C8" s="10">
        <v>32.36</v>
      </c>
      <c r="D8" s="10">
        <f t="shared" si="1"/>
        <v>456.01</v>
      </c>
      <c r="E8" s="10">
        <v>329.29</v>
      </c>
      <c r="F8" s="10">
        <v>0</v>
      </c>
      <c r="G8" s="10">
        <f t="shared" si="0"/>
        <v>329.29</v>
      </c>
    </row>
    <row r="9" spans="1:7" ht="24">
      <c r="A9" s="9" t="s">
        <v>8</v>
      </c>
      <c r="B9" s="11">
        <v>60.94</v>
      </c>
      <c r="C9" s="11">
        <v>0</v>
      </c>
      <c r="D9" s="10">
        <f t="shared" si="1"/>
        <v>60.94</v>
      </c>
      <c r="E9" s="11">
        <v>60</v>
      </c>
      <c r="F9" s="11">
        <v>0</v>
      </c>
      <c r="G9" s="10">
        <f t="shared" si="0"/>
        <v>60</v>
      </c>
    </row>
    <row r="10" spans="1:7" ht="24">
      <c r="A10" s="9" t="s">
        <v>9</v>
      </c>
      <c r="B10" s="11">
        <v>478.11</v>
      </c>
      <c r="C10" s="11">
        <v>222.53</v>
      </c>
      <c r="D10" s="10">
        <f t="shared" si="1"/>
        <v>700.64</v>
      </c>
      <c r="E10" s="11">
        <v>452.14</v>
      </c>
      <c r="F10" s="11">
        <v>201.84</v>
      </c>
      <c r="G10" s="10">
        <f t="shared" si="0"/>
        <v>653.98</v>
      </c>
    </row>
    <row r="11" spans="1:7" ht="24">
      <c r="A11" s="9" t="s">
        <v>10</v>
      </c>
      <c r="B11" s="11">
        <v>398.56</v>
      </c>
      <c r="C11" s="11">
        <v>0</v>
      </c>
      <c r="D11" s="10">
        <f t="shared" si="1"/>
        <v>398.56</v>
      </c>
      <c r="E11" s="11">
        <v>330.8</v>
      </c>
      <c r="F11" s="11">
        <v>0</v>
      </c>
      <c r="G11" s="10">
        <f t="shared" si="0"/>
        <v>330.8</v>
      </c>
    </row>
    <row r="12" spans="1:7" ht="24">
      <c r="A12" s="7" t="s">
        <v>11</v>
      </c>
      <c r="B12" s="8">
        <f>+B13+B14+B15+B16+B17+B18+B19</f>
        <v>1899.4699999999998</v>
      </c>
      <c r="C12" s="8">
        <f>+C13+C14+C15+C16+C17+C18+C19</f>
        <v>0</v>
      </c>
      <c r="D12" s="8">
        <f t="shared" si="1"/>
        <v>1899.4699999999998</v>
      </c>
      <c r="E12" s="8">
        <f>+E13+E14+E15+E16+E17+E18+E19</f>
        <v>1682.77</v>
      </c>
      <c r="F12" s="8">
        <f>+F13+F14+F15+F16+F17+F18+F19</f>
        <v>0</v>
      </c>
      <c r="G12" s="8">
        <f t="shared" si="0"/>
        <v>1682.77</v>
      </c>
    </row>
    <row r="13" spans="1:7" ht="24">
      <c r="A13" s="9" t="s">
        <v>12</v>
      </c>
      <c r="B13" s="11">
        <v>391.46</v>
      </c>
      <c r="C13" s="11">
        <v>0</v>
      </c>
      <c r="D13" s="11">
        <f t="shared" si="1"/>
        <v>391.46</v>
      </c>
      <c r="E13" s="11">
        <v>408.14</v>
      </c>
      <c r="F13" s="11">
        <v>0</v>
      </c>
      <c r="G13" s="11">
        <f t="shared" si="0"/>
        <v>408.14</v>
      </c>
    </row>
    <row r="14" spans="1:7" ht="24">
      <c r="A14" s="9" t="s">
        <v>13</v>
      </c>
      <c r="B14" s="11">
        <v>626.59</v>
      </c>
      <c r="C14" s="11">
        <v>0</v>
      </c>
      <c r="D14" s="11">
        <f t="shared" si="1"/>
        <v>626.59</v>
      </c>
      <c r="E14" s="11">
        <v>494.91</v>
      </c>
      <c r="F14" s="11">
        <v>0</v>
      </c>
      <c r="G14" s="11">
        <f t="shared" si="0"/>
        <v>494.91</v>
      </c>
    </row>
    <row r="15" spans="1:7" ht="24">
      <c r="A15" s="9" t="s">
        <v>14</v>
      </c>
      <c r="B15" s="11">
        <v>639.52</v>
      </c>
      <c r="C15" s="11">
        <v>0</v>
      </c>
      <c r="D15" s="11">
        <f t="shared" si="1"/>
        <v>639.52</v>
      </c>
      <c r="E15" s="11">
        <v>511.77</v>
      </c>
      <c r="F15" s="11">
        <v>0</v>
      </c>
      <c r="G15" s="11">
        <f t="shared" si="0"/>
        <v>511.77</v>
      </c>
    </row>
    <row r="16" spans="1:7" ht="24">
      <c r="A16" s="9" t="s">
        <v>15</v>
      </c>
      <c r="B16" s="12">
        <v>12.17</v>
      </c>
      <c r="C16" s="12">
        <v>0</v>
      </c>
      <c r="D16" s="11">
        <f t="shared" si="1"/>
        <v>12.17</v>
      </c>
      <c r="E16" s="12">
        <v>26.43</v>
      </c>
      <c r="F16" s="12">
        <v>0</v>
      </c>
      <c r="G16" s="11">
        <f t="shared" si="0"/>
        <v>26.43</v>
      </c>
    </row>
    <row r="17" spans="1:7" ht="24">
      <c r="A17" s="13" t="s">
        <v>16</v>
      </c>
      <c r="B17" s="12">
        <v>203.38</v>
      </c>
      <c r="C17" s="12">
        <v>0</v>
      </c>
      <c r="D17" s="11">
        <f t="shared" si="1"/>
        <v>203.38</v>
      </c>
      <c r="E17" s="12">
        <v>206.52</v>
      </c>
      <c r="F17" s="12">
        <v>0</v>
      </c>
      <c r="G17" s="11">
        <f t="shared" si="0"/>
        <v>206.52</v>
      </c>
    </row>
    <row r="18" spans="1:7" ht="24">
      <c r="A18" s="9" t="s">
        <v>17</v>
      </c>
      <c r="B18" s="12">
        <v>26.3</v>
      </c>
      <c r="C18" s="12">
        <v>0</v>
      </c>
      <c r="D18" s="11">
        <f t="shared" si="1"/>
        <v>26.3</v>
      </c>
      <c r="E18" s="12">
        <v>30.54</v>
      </c>
      <c r="F18" s="12">
        <v>0</v>
      </c>
      <c r="G18" s="11">
        <f t="shared" si="0"/>
        <v>30.54</v>
      </c>
    </row>
    <row r="19" spans="1:7" ht="24">
      <c r="A19" s="9" t="s">
        <v>18</v>
      </c>
      <c r="B19" s="12">
        <v>0.05</v>
      </c>
      <c r="C19" s="12">
        <v>0</v>
      </c>
      <c r="D19" s="11">
        <f t="shared" si="1"/>
        <v>0.05</v>
      </c>
      <c r="E19" s="12">
        <v>4.46</v>
      </c>
      <c r="F19" s="12">
        <v>0</v>
      </c>
      <c r="G19" s="11">
        <f t="shared" si="0"/>
        <v>4.46</v>
      </c>
    </row>
    <row r="20" spans="1:7" ht="24">
      <c r="A20" s="7" t="s">
        <v>19</v>
      </c>
      <c r="B20" s="15">
        <v>0</v>
      </c>
      <c r="C20" s="14">
        <f>ROUND((B7+C7+B12+C12)*0.07*4/12,2)</f>
        <v>82.03</v>
      </c>
      <c r="D20" s="14">
        <f t="shared" si="1"/>
        <v>82.03</v>
      </c>
      <c r="E20" s="15">
        <v>0</v>
      </c>
      <c r="F20" s="14">
        <f>ROUND((E7+F7+E12+F12)*0.07*4/12,2)</f>
        <v>71.33</v>
      </c>
      <c r="G20" s="14">
        <f t="shared" si="0"/>
        <v>71.33</v>
      </c>
    </row>
    <row r="21" spans="1:7" ht="24">
      <c r="A21" s="7" t="s">
        <v>20</v>
      </c>
      <c r="B21" s="15">
        <f>+B22+B23+B24</f>
        <v>360.28</v>
      </c>
      <c r="C21" s="15">
        <f>+C22+C23+C24</f>
        <v>210.29999999999998</v>
      </c>
      <c r="D21" s="14">
        <f t="shared" si="1"/>
        <v>570.57999999999993</v>
      </c>
      <c r="E21" s="15">
        <f>+E22+E23+E24</f>
        <v>742.86</v>
      </c>
      <c r="F21" s="14">
        <f>+F22+F23+F24</f>
        <v>68.19</v>
      </c>
      <c r="G21" s="14">
        <f t="shared" si="0"/>
        <v>811.05</v>
      </c>
    </row>
    <row r="22" spans="1:7" ht="24">
      <c r="A22" s="9" t="s">
        <v>21</v>
      </c>
      <c r="B22" s="12">
        <v>360.28</v>
      </c>
      <c r="C22" s="12">
        <v>201.14</v>
      </c>
      <c r="D22" s="12">
        <f t="shared" si="1"/>
        <v>561.41999999999996</v>
      </c>
      <c r="E22" s="12">
        <v>742.86</v>
      </c>
      <c r="F22" s="12">
        <v>0</v>
      </c>
      <c r="G22" s="12">
        <f t="shared" si="0"/>
        <v>742.86</v>
      </c>
    </row>
    <row r="23" spans="1:7" ht="24">
      <c r="A23" s="16" t="s">
        <v>22</v>
      </c>
      <c r="B23" s="12">
        <v>0</v>
      </c>
      <c r="C23" s="12">
        <v>6.27</v>
      </c>
      <c r="D23" s="12">
        <f t="shared" si="1"/>
        <v>6.27</v>
      </c>
      <c r="E23" s="12">
        <v>0</v>
      </c>
      <c r="F23" s="12">
        <v>47.5</v>
      </c>
      <c r="G23" s="12">
        <f t="shared" si="0"/>
        <v>47.5</v>
      </c>
    </row>
    <row r="24" spans="1:7" ht="24">
      <c r="A24" s="16" t="s">
        <v>23</v>
      </c>
      <c r="B24" s="12">
        <v>0</v>
      </c>
      <c r="C24" s="12">
        <v>2.89</v>
      </c>
      <c r="D24" s="12">
        <f t="shared" si="1"/>
        <v>2.89</v>
      </c>
      <c r="E24" s="12">
        <v>0</v>
      </c>
      <c r="F24" s="12">
        <v>20.69</v>
      </c>
      <c r="G24" s="12">
        <f t="shared" si="0"/>
        <v>20.69</v>
      </c>
    </row>
    <row r="25" spans="1:7" ht="24">
      <c r="A25" s="7" t="s">
        <v>24</v>
      </c>
      <c r="B25" s="14">
        <f>+B6+B21</f>
        <v>3621.0099999999993</v>
      </c>
      <c r="C25" s="14">
        <f>+C6+C21</f>
        <v>547.21999999999991</v>
      </c>
      <c r="D25" s="14">
        <f t="shared" si="1"/>
        <v>4168.2299999999996</v>
      </c>
      <c r="E25" s="14">
        <f>+E6+E21</f>
        <v>3597.86</v>
      </c>
      <c r="F25" s="14">
        <f>+F6+F21</f>
        <v>341.36</v>
      </c>
      <c r="G25" s="14">
        <f t="shared" si="0"/>
        <v>3939.2200000000003</v>
      </c>
    </row>
    <row r="26" spans="1:7" ht="24">
      <c r="A26" s="17" t="s">
        <v>25</v>
      </c>
      <c r="B26" s="18">
        <f>ROUND(B25/B27,2)</f>
        <v>5.1100000000000003</v>
      </c>
      <c r="C26" s="18">
        <f>ROUND(C25/B27,2)</f>
        <v>0.77</v>
      </c>
      <c r="D26" s="18">
        <f>+ROUND(D25/B27,2)</f>
        <v>5.88</v>
      </c>
      <c r="E26" s="18">
        <f>ROUND(E25/E27,2)</f>
        <v>5.41</v>
      </c>
      <c r="F26" s="18">
        <f>ROUND(F25/E27,2)</f>
        <v>0.51</v>
      </c>
      <c r="G26" s="18">
        <f>+ROUND(G25/E27,2)</f>
        <v>5.92</v>
      </c>
    </row>
    <row r="27" spans="1:7" s="20" customFormat="1" ht="24">
      <c r="A27" s="19" t="s">
        <v>27</v>
      </c>
      <c r="B27" s="32">
        <v>708.59</v>
      </c>
      <c r="C27" s="32"/>
      <c r="D27" s="32">
        <v>738.45</v>
      </c>
      <c r="E27" s="32">
        <v>664.92</v>
      </c>
      <c r="F27" s="32"/>
      <c r="G27" s="32">
        <v>718.11</v>
      </c>
    </row>
    <row r="28" spans="1:7" s="20" customFormat="1" ht="24">
      <c r="A28" s="19" t="s">
        <v>28</v>
      </c>
      <c r="B28" s="32">
        <v>7.19</v>
      </c>
      <c r="C28" s="32"/>
      <c r="D28" s="32">
        <v>7.37</v>
      </c>
      <c r="E28" s="32">
        <v>7.19</v>
      </c>
      <c r="F28" s="32"/>
      <c r="G28" s="32">
        <v>7.37</v>
      </c>
    </row>
    <row r="29" spans="1:7" s="20" customFormat="1" ht="24">
      <c r="A29" s="19" t="s">
        <v>29</v>
      </c>
      <c r="B29" s="32">
        <f>+ROUND(B27*B28,2)</f>
        <v>5094.76</v>
      </c>
      <c r="C29" s="32" t="s">
        <v>26</v>
      </c>
      <c r="D29" s="32">
        <v>5203.0524000000005</v>
      </c>
      <c r="E29" s="32">
        <f>+ROUND(E27*E28,2)</f>
        <v>4780.7700000000004</v>
      </c>
      <c r="F29" s="32" t="s">
        <v>26</v>
      </c>
      <c r="G29" s="32">
        <v>5203.0524000000005</v>
      </c>
    </row>
    <row r="30" spans="1:7" ht="24">
      <c r="A30" s="17" t="s">
        <v>30</v>
      </c>
      <c r="B30" s="21">
        <f>B29-B25</f>
        <v>1473.7500000000009</v>
      </c>
      <c r="C30" s="22" t="s">
        <v>26</v>
      </c>
      <c r="D30" s="21">
        <f>B29-D25</f>
        <v>926.53000000000065</v>
      </c>
      <c r="E30" s="21">
        <f>E29-E25</f>
        <v>1182.9100000000003</v>
      </c>
      <c r="F30" s="22" t="s">
        <v>26</v>
      </c>
      <c r="G30" s="21">
        <f>E29-G25</f>
        <v>841.55000000000018</v>
      </c>
    </row>
    <row r="31" spans="1:7" ht="24">
      <c r="A31" s="23" t="s">
        <v>31</v>
      </c>
      <c r="B31" s="24">
        <f>(B28-B26)</f>
        <v>2.08</v>
      </c>
      <c r="C31" s="25" t="s">
        <v>26</v>
      </c>
      <c r="D31" s="24">
        <f>B28-D26</f>
        <v>1.3100000000000005</v>
      </c>
      <c r="E31" s="24">
        <f>E28-E26</f>
        <v>1.7800000000000002</v>
      </c>
      <c r="F31" s="25" t="s">
        <v>26</v>
      </c>
      <c r="G31" s="24">
        <f>E28-G26</f>
        <v>1.2700000000000005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3" right="0.28000000000000003" top="0.75" bottom="0.75" header="0.3" footer="0.3"/>
  <pageSetup paperSize="9" scale="90" orientation="portrait" r:id="rId1"/>
  <ignoredErrors>
    <ignoredError sqref="D12 D21 D25 D6:D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D8" sqref="D8"/>
    </sheetView>
  </sheetViews>
  <sheetFormatPr defaultRowHeight="14.25"/>
  <cols>
    <col min="1" max="1" width="39.25" customWidth="1"/>
    <col min="2" max="4" width="13.75" customWidth="1"/>
  </cols>
  <sheetData>
    <row r="1" spans="1:4" ht="27.75">
      <c r="A1" s="1" t="s">
        <v>58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33" t="s">
        <v>1</v>
      </c>
      <c r="B3" s="36" t="s">
        <v>34</v>
      </c>
      <c r="C3" s="37"/>
      <c r="D3" s="38"/>
    </row>
    <row r="4" spans="1:4" ht="24">
      <c r="A4" s="40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+B6+B10+B18</f>
        <v>89749.729999999981</v>
      </c>
      <c r="C5" s="6">
        <f>+C6+C10+C18</f>
        <v>17894.150000000001</v>
      </c>
      <c r="D5" s="6">
        <f>+B5+C5</f>
        <v>107643.87999999998</v>
      </c>
    </row>
    <row r="6" spans="1:4" ht="24">
      <c r="A6" s="7" t="s">
        <v>6</v>
      </c>
      <c r="B6" s="8">
        <f>+B7+B8+B9</f>
        <v>40501.839999999997</v>
      </c>
      <c r="C6" s="8">
        <f>+C7+C8+C9</f>
        <v>114.02</v>
      </c>
      <c r="D6" s="8">
        <f t="shared" ref="D6:D23" si="0">+B6+C6</f>
        <v>40615.859999999993</v>
      </c>
    </row>
    <row r="7" spans="1:4" ht="24">
      <c r="A7" s="9" t="s">
        <v>8</v>
      </c>
      <c r="B7" s="11">
        <v>1297.56</v>
      </c>
      <c r="C7" s="11">
        <v>0</v>
      </c>
      <c r="D7" s="10">
        <f t="shared" si="0"/>
        <v>1297.56</v>
      </c>
    </row>
    <row r="8" spans="1:4" ht="24">
      <c r="A8" s="9" t="s">
        <v>9</v>
      </c>
      <c r="B8" s="11">
        <v>9696.19</v>
      </c>
      <c r="C8" s="11">
        <v>114.02</v>
      </c>
      <c r="D8" s="10">
        <f t="shared" si="0"/>
        <v>9810.2100000000009</v>
      </c>
    </row>
    <row r="9" spans="1:4" ht="24">
      <c r="A9" s="9" t="s">
        <v>10</v>
      </c>
      <c r="B9" s="11">
        <v>29508.09</v>
      </c>
      <c r="C9" s="11">
        <v>0</v>
      </c>
      <c r="D9" s="10">
        <f t="shared" si="0"/>
        <v>29508.09</v>
      </c>
    </row>
    <row r="10" spans="1:4" ht="24">
      <c r="A10" s="7" t="s">
        <v>11</v>
      </c>
      <c r="B10" s="8">
        <f>+B11+B12+B13+B14+B15+B16+B17</f>
        <v>49247.889999999992</v>
      </c>
      <c r="C10" s="8">
        <f>+C11+C12+C13+C14+C15+C16+C17</f>
        <v>10738.01</v>
      </c>
      <c r="D10" s="8">
        <f t="shared" si="0"/>
        <v>59985.899999999994</v>
      </c>
    </row>
    <row r="11" spans="1:4" ht="24">
      <c r="A11" s="9" t="s">
        <v>12</v>
      </c>
      <c r="B11" s="11">
        <v>8642.07</v>
      </c>
      <c r="C11" s="11">
        <v>10738.01</v>
      </c>
      <c r="D11" s="11">
        <f t="shared" si="0"/>
        <v>19380.080000000002</v>
      </c>
    </row>
    <row r="12" spans="1:4" ht="24">
      <c r="A12" s="9" t="s">
        <v>13</v>
      </c>
      <c r="B12" s="11">
        <v>15467.16</v>
      </c>
      <c r="C12" s="11">
        <v>0</v>
      </c>
      <c r="D12" s="11">
        <f t="shared" si="0"/>
        <v>15467.16</v>
      </c>
    </row>
    <row r="13" spans="1:4" ht="24">
      <c r="A13" s="9" t="s">
        <v>14</v>
      </c>
      <c r="B13" s="11">
        <v>16673.62</v>
      </c>
      <c r="C13" s="11">
        <v>0</v>
      </c>
      <c r="D13" s="11">
        <f t="shared" si="0"/>
        <v>16673.62</v>
      </c>
    </row>
    <row r="14" spans="1:4" ht="24">
      <c r="A14" s="9" t="s">
        <v>15</v>
      </c>
      <c r="B14" s="12">
        <v>1792.07</v>
      </c>
      <c r="C14" s="12">
        <v>0</v>
      </c>
      <c r="D14" s="11">
        <f t="shared" si="0"/>
        <v>1792.07</v>
      </c>
    </row>
    <row r="15" spans="1:4" ht="24">
      <c r="A15" s="13" t="s">
        <v>16</v>
      </c>
      <c r="B15" s="12">
        <v>2389.81</v>
      </c>
      <c r="C15" s="12">
        <v>0</v>
      </c>
      <c r="D15" s="11">
        <f t="shared" si="0"/>
        <v>2389.81</v>
      </c>
    </row>
    <row r="16" spans="1:4" ht="24">
      <c r="A16" s="9" t="s">
        <v>17</v>
      </c>
      <c r="B16" s="12">
        <v>3918.82</v>
      </c>
      <c r="C16" s="12">
        <v>0</v>
      </c>
      <c r="D16" s="11">
        <f t="shared" si="0"/>
        <v>3918.82</v>
      </c>
    </row>
    <row r="17" spans="1:4" ht="24">
      <c r="A17" s="9" t="s">
        <v>18</v>
      </c>
      <c r="B17" s="12">
        <v>364.34</v>
      </c>
      <c r="C17" s="12">
        <v>0</v>
      </c>
      <c r="D17" s="11">
        <f t="shared" si="0"/>
        <v>364.34</v>
      </c>
    </row>
    <row r="18" spans="1:4" ht="24">
      <c r="A18" s="7" t="s">
        <v>19</v>
      </c>
      <c r="B18" s="15">
        <v>0</v>
      </c>
      <c r="C18" s="14">
        <f>ROUND((B6+C6+B10+C10)*0.07,2)</f>
        <v>7042.12</v>
      </c>
      <c r="D18" s="14">
        <f t="shared" si="0"/>
        <v>7042.12</v>
      </c>
    </row>
    <row r="19" spans="1:4" ht="24">
      <c r="A19" s="7" t="s">
        <v>20</v>
      </c>
      <c r="B19" s="15">
        <f>+B20+B21+B22</f>
        <v>0</v>
      </c>
      <c r="C19" s="15">
        <f>+C20+C21+C22</f>
        <v>14134.189999999999</v>
      </c>
      <c r="D19" s="14">
        <f t="shared" si="0"/>
        <v>14134.189999999999</v>
      </c>
    </row>
    <row r="20" spans="1:4" ht="24">
      <c r="A20" s="9" t="s">
        <v>21</v>
      </c>
      <c r="B20" s="12">
        <v>0</v>
      </c>
      <c r="C20" s="12">
        <v>2272.14</v>
      </c>
      <c r="D20" s="12">
        <f t="shared" si="0"/>
        <v>2272.14</v>
      </c>
    </row>
    <row r="21" spans="1:4" ht="24">
      <c r="A21" s="16" t="s">
        <v>22</v>
      </c>
      <c r="B21" s="12">
        <v>0</v>
      </c>
      <c r="C21" s="12">
        <v>7374.74</v>
      </c>
      <c r="D21" s="12">
        <f t="shared" si="0"/>
        <v>7374.74</v>
      </c>
    </row>
    <row r="22" spans="1:4" ht="24">
      <c r="A22" s="16" t="s">
        <v>23</v>
      </c>
      <c r="B22" s="12">
        <v>0</v>
      </c>
      <c r="C22" s="12">
        <v>4487.3100000000004</v>
      </c>
      <c r="D22" s="12">
        <f t="shared" si="0"/>
        <v>4487.3100000000004</v>
      </c>
    </row>
    <row r="23" spans="1:4" ht="24">
      <c r="A23" s="7" t="s">
        <v>24</v>
      </c>
      <c r="B23" s="14">
        <f>+B5+B19</f>
        <v>89749.729999999981</v>
      </c>
      <c r="C23" s="14">
        <f>+C5+C19</f>
        <v>32028.34</v>
      </c>
      <c r="D23" s="14">
        <f t="shared" si="0"/>
        <v>121778.06999999998</v>
      </c>
    </row>
    <row r="24" spans="1:4" ht="24">
      <c r="A24" s="17" t="s">
        <v>25</v>
      </c>
      <c r="B24" s="18">
        <f>ROUND(B23/B25,2)</f>
        <v>26.43</v>
      </c>
      <c r="C24" s="18">
        <f>ROUND(C23/B25,2)</f>
        <v>9.43</v>
      </c>
      <c r="D24" s="18">
        <f>+ROUND(D23/B25,2)</f>
        <v>35.869999999999997</v>
      </c>
    </row>
    <row r="25" spans="1:4" s="20" customFormat="1" ht="24">
      <c r="A25" s="19" t="s">
        <v>27</v>
      </c>
      <c r="B25" s="32">
        <v>3395.15</v>
      </c>
      <c r="C25" s="32"/>
      <c r="D25" s="32">
        <v>738.45</v>
      </c>
    </row>
    <row r="26" spans="1:4" s="20" customFormat="1" ht="24">
      <c r="A26" s="19" t="s">
        <v>28</v>
      </c>
      <c r="B26" s="32">
        <v>110.5</v>
      </c>
      <c r="C26" s="32"/>
      <c r="D26" s="32">
        <v>7.37</v>
      </c>
    </row>
    <row r="27" spans="1:4" s="20" customFormat="1" ht="24">
      <c r="A27" s="19" t="s">
        <v>29</v>
      </c>
      <c r="B27" s="32">
        <f>+ROUND(B25*B26,2)</f>
        <v>375164.08</v>
      </c>
      <c r="C27" s="32" t="s">
        <v>26</v>
      </c>
      <c r="D27" s="32">
        <v>5203.0524000000005</v>
      </c>
    </row>
    <row r="28" spans="1:4" ht="24">
      <c r="A28" s="17" t="s">
        <v>30</v>
      </c>
      <c r="B28" s="21">
        <f>B27-B23</f>
        <v>285414.35000000003</v>
      </c>
      <c r="C28" s="22" t="s">
        <v>26</v>
      </c>
      <c r="D28" s="21">
        <f>B27-D23</f>
        <v>253386.01000000004</v>
      </c>
    </row>
    <row r="29" spans="1:4" ht="24">
      <c r="A29" s="23" t="s">
        <v>31</v>
      </c>
      <c r="B29" s="24">
        <f>(B26-B24)</f>
        <v>84.07</v>
      </c>
      <c r="C29" s="25" t="s">
        <v>26</v>
      </c>
      <c r="D29" s="24">
        <f>B26-D24</f>
        <v>74.63</v>
      </c>
    </row>
  </sheetData>
  <mergeCells count="5">
    <mergeCell ref="B26:D26"/>
    <mergeCell ref="B27:D27"/>
    <mergeCell ref="B3:D3"/>
    <mergeCell ref="B25:D25"/>
    <mergeCell ref="A3:A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E9" sqref="E9"/>
    </sheetView>
  </sheetViews>
  <sheetFormatPr defaultRowHeight="14.25"/>
  <cols>
    <col min="1" max="1" width="43.625" customWidth="1"/>
    <col min="2" max="4" width="12.25" customWidth="1"/>
  </cols>
  <sheetData>
    <row r="1" spans="1:4" ht="27.75">
      <c r="A1" s="1" t="s">
        <v>59</v>
      </c>
      <c r="B1" s="1"/>
      <c r="C1" s="1"/>
      <c r="D1" s="1"/>
    </row>
    <row r="2" spans="1:4" ht="21.75">
      <c r="A2" s="2"/>
      <c r="B2" s="2"/>
      <c r="C2" s="2"/>
      <c r="D2" s="3" t="s">
        <v>35</v>
      </c>
    </row>
    <row r="3" spans="1:4" ht="27.75">
      <c r="A3" s="33" t="s">
        <v>1</v>
      </c>
      <c r="B3" s="36" t="s">
        <v>34</v>
      </c>
      <c r="C3" s="37"/>
      <c r="D3" s="38"/>
    </row>
    <row r="4" spans="1:4" ht="23.25" customHeight="1">
      <c r="A4" s="35"/>
      <c r="B4" s="4" t="s">
        <v>2</v>
      </c>
      <c r="C4" s="4" t="s">
        <v>3</v>
      </c>
      <c r="D4" s="4" t="s">
        <v>4</v>
      </c>
    </row>
    <row r="5" spans="1:4" ht="24">
      <c r="A5" s="5" t="s">
        <v>36</v>
      </c>
      <c r="B5" s="6">
        <f>ROUND((B6+B9+B16),2)</f>
        <v>5888.26</v>
      </c>
      <c r="C5" s="6">
        <f>ROUND((C6+C9+C16),2)</f>
        <v>4988.8900000000003</v>
      </c>
      <c r="D5" s="6">
        <f>+B5+C5</f>
        <v>10877.150000000001</v>
      </c>
    </row>
    <row r="6" spans="1:4" ht="24">
      <c r="A6" s="7" t="s">
        <v>37</v>
      </c>
      <c r="B6" s="8">
        <f>+B7+B8</f>
        <v>1856.48</v>
      </c>
      <c r="C6" s="8">
        <f>+C7+C8</f>
        <v>3003.23</v>
      </c>
      <c r="D6" s="8">
        <f t="shared" ref="D6:D22" si="0">+B6+C6</f>
        <v>4859.71</v>
      </c>
    </row>
    <row r="7" spans="1:4" ht="24">
      <c r="A7" s="9" t="s">
        <v>38</v>
      </c>
      <c r="B7" s="10">
        <v>856.48</v>
      </c>
      <c r="C7" s="10">
        <v>2469.91</v>
      </c>
      <c r="D7" s="10">
        <f t="shared" si="0"/>
        <v>3326.39</v>
      </c>
    </row>
    <row r="8" spans="1:4" ht="24">
      <c r="A8" s="9" t="s">
        <v>39</v>
      </c>
      <c r="B8" s="10">
        <v>1000</v>
      </c>
      <c r="C8" s="10">
        <v>533.32000000000005</v>
      </c>
      <c r="D8" s="10">
        <f t="shared" si="0"/>
        <v>1533.3200000000002</v>
      </c>
    </row>
    <row r="9" spans="1:4" ht="24">
      <c r="A9" s="7" t="s">
        <v>40</v>
      </c>
      <c r="B9" s="8">
        <f>+B10+B11+B12+B13+B14+B15</f>
        <v>4031.7799999999997</v>
      </c>
      <c r="C9" s="8">
        <f>+C10+C11+C12+C13+C14+C15</f>
        <v>1274.07</v>
      </c>
      <c r="D9" s="8">
        <f t="shared" si="0"/>
        <v>5305.8499999999995</v>
      </c>
    </row>
    <row r="10" spans="1:4" ht="24">
      <c r="A10" s="9" t="s">
        <v>41</v>
      </c>
      <c r="B10" s="10">
        <v>2120.7399999999998</v>
      </c>
      <c r="C10" s="10">
        <v>1259.26</v>
      </c>
      <c r="D10" s="11">
        <f t="shared" si="0"/>
        <v>3380</v>
      </c>
    </row>
    <row r="11" spans="1:4" ht="24">
      <c r="A11" s="9" t="s">
        <v>42</v>
      </c>
      <c r="B11" s="10">
        <v>867.04</v>
      </c>
      <c r="C11" s="26">
        <v>0</v>
      </c>
      <c r="D11" s="11">
        <f t="shared" si="0"/>
        <v>867.04</v>
      </c>
    </row>
    <row r="12" spans="1:4" ht="24">
      <c r="A12" s="9" t="s">
        <v>55</v>
      </c>
      <c r="B12" s="27">
        <v>70.37</v>
      </c>
      <c r="C12" s="27">
        <v>0</v>
      </c>
      <c r="D12" s="12">
        <f t="shared" si="0"/>
        <v>70.37</v>
      </c>
    </row>
    <row r="13" spans="1:4" ht="24">
      <c r="A13" s="13" t="s">
        <v>43</v>
      </c>
      <c r="B13" s="27">
        <v>893.63</v>
      </c>
      <c r="C13" s="27">
        <v>0</v>
      </c>
      <c r="D13" s="12">
        <f t="shared" si="0"/>
        <v>893.63</v>
      </c>
    </row>
    <row r="14" spans="1:4" ht="24">
      <c r="A14" s="9" t="s">
        <v>44</v>
      </c>
      <c r="B14" s="27">
        <v>80</v>
      </c>
      <c r="C14" s="27">
        <v>0</v>
      </c>
      <c r="D14" s="12">
        <f t="shared" si="0"/>
        <v>80</v>
      </c>
    </row>
    <row r="15" spans="1:4" ht="24">
      <c r="A15" s="9" t="s">
        <v>45</v>
      </c>
      <c r="B15" s="27">
        <v>0</v>
      </c>
      <c r="C15" s="27">
        <v>14.81</v>
      </c>
      <c r="D15" s="12">
        <f t="shared" si="0"/>
        <v>14.81</v>
      </c>
    </row>
    <row r="16" spans="1:4" ht="24">
      <c r="A16" s="7" t="s">
        <v>46</v>
      </c>
      <c r="B16" s="28">
        <v>0</v>
      </c>
      <c r="C16" s="28">
        <f>ROUND(((B6+B9+C6+C9)*0.07),2)</f>
        <v>711.59</v>
      </c>
      <c r="D16" s="29">
        <f t="shared" si="0"/>
        <v>711.59</v>
      </c>
    </row>
    <row r="17" spans="1:4" ht="24">
      <c r="A17" s="7" t="s">
        <v>20</v>
      </c>
      <c r="B17" s="28">
        <f>SUM(B18:B21)</f>
        <v>0</v>
      </c>
      <c r="C17" s="28">
        <f>ROUND(SUM(C18:C21),2)</f>
        <v>3577.03</v>
      </c>
      <c r="D17" s="28">
        <f t="shared" si="0"/>
        <v>3577.03</v>
      </c>
    </row>
    <row r="18" spans="1:4" ht="24">
      <c r="A18" s="9" t="s">
        <v>47</v>
      </c>
      <c r="B18" s="27">
        <v>0</v>
      </c>
      <c r="C18" s="27">
        <v>1185.19</v>
      </c>
      <c r="D18" s="27">
        <f t="shared" si="0"/>
        <v>1185.19</v>
      </c>
    </row>
    <row r="19" spans="1:4" ht="24">
      <c r="A19" s="16" t="s">
        <v>48</v>
      </c>
      <c r="B19" s="27">
        <v>0</v>
      </c>
      <c r="C19" s="27">
        <v>620.49</v>
      </c>
      <c r="D19" s="27">
        <f t="shared" si="0"/>
        <v>620.49</v>
      </c>
    </row>
    <row r="20" spans="1:4" ht="24">
      <c r="A20" s="16" t="s">
        <v>49</v>
      </c>
      <c r="B20" s="27">
        <v>0</v>
      </c>
      <c r="C20" s="27">
        <v>261.33</v>
      </c>
      <c r="D20" s="27">
        <f t="shared" si="0"/>
        <v>261.33</v>
      </c>
    </row>
    <row r="21" spans="1:4" s="20" customFormat="1" ht="24">
      <c r="A21" s="9" t="s">
        <v>50</v>
      </c>
      <c r="B21" s="30">
        <v>0</v>
      </c>
      <c r="C21" s="30">
        <v>1510.02</v>
      </c>
      <c r="D21" s="27">
        <f t="shared" si="0"/>
        <v>1510.02</v>
      </c>
    </row>
    <row r="22" spans="1:4" ht="24">
      <c r="A22" s="17" t="s">
        <v>51</v>
      </c>
      <c r="B22" s="28">
        <f>ROUND((B5+B17),2)</f>
        <v>5888.26</v>
      </c>
      <c r="C22" s="28">
        <f>ROUND((C5+C17),2)</f>
        <v>8565.92</v>
      </c>
      <c r="D22" s="28">
        <f t="shared" si="0"/>
        <v>14454.18</v>
      </c>
    </row>
    <row r="23" spans="1:4" ht="24">
      <c r="A23" s="17" t="s">
        <v>52</v>
      </c>
      <c r="B23" s="28">
        <f>ROUND((B22/B24),2)</f>
        <v>183.15</v>
      </c>
      <c r="C23" s="28">
        <f>C22/B24</f>
        <v>266.43608087091758</v>
      </c>
      <c r="D23" s="28">
        <f>ROUND((D22/B24),2)</f>
        <v>449.59</v>
      </c>
    </row>
    <row r="24" spans="1:4" s="20" customFormat="1" ht="24">
      <c r="A24" s="19" t="s">
        <v>53</v>
      </c>
      <c r="B24" s="44">
        <v>32.15</v>
      </c>
      <c r="C24" s="45"/>
      <c r="D24" s="46"/>
    </row>
    <row r="25" spans="1:4" s="20" customFormat="1" ht="24">
      <c r="A25" s="19" t="s">
        <v>54</v>
      </c>
      <c r="B25" s="41">
        <v>1820.28</v>
      </c>
      <c r="C25" s="42"/>
      <c r="D25" s="43"/>
    </row>
    <row r="26" spans="1:4" ht="24">
      <c r="A26" s="19" t="s">
        <v>29</v>
      </c>
      <c r="B26" s="41">
        <f>B24*B25</f>
        <v>58522.001999999993</v>
      </c>
      <c r="C26" s="42"/>
      <c r="D26" s="43"/>
    </row>
    <row r="27" spans="1:4" ht="24">
      <c r="A27" s="17" t="s">
        <v>30</v>
      </c>
      <c r="B27" s="28">
        <f>B26-B22</f>
        <v>52633.741999999991</v>
      </c>
      <c r="C27" s="28"/>
      <c r="D27" s="28">
        <f>B26-D22</f>
        <v>44067.821999999993</v>
      </c>
    </row>
    <row r="28" spans="1:4" ht="24">
      <c r="A28" s="23" t="s">
        <v>31</v>
      </c>
      <c r="B28" s="31">
        <f>B25-B23</f>
        <v>1637.1299999999999</v>
      </c>
      <c r="C28" s="31"/>
      <c r="D28" s="31">
        <f>B25-D23</f>
        <v>1370.69</v>
      </c>
    </row>
  </sheetData>
  <mergeCells count="5">
    <mergeCell ref="B26:D26"/>
    <mergeCell ref="A3:A4"/>
    <mergeCell ref="B25:D25"/>
    <mergeCell ref="B24:D24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ข้าวนาปี</vt:lpstr>
      <vt:lpstr>ข้าวนาปรัง</vt:lpstr>
      <vt:lpstr>กล้วยไม้</vt:lpstr>
      <vt:lpstr>ทุเรียน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2018-10-18T08:13:10Z</cp:lastPrinted>
  <dcterms:created xsi:type="dcterms:W3CDTF">2018-08-10T04:10:51Z</dcterms:created>
  <dcterms:modified xsi:type="dcterms:W3CDTF">2018-10-18T08:13:30Z</dcterms:modified>
</cp:coreProperties>
</file>