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5" windowWidth="10260" windowHeight="8070" tabRatio="664"/>
  </bookViews>
  <sheets>
    <sheet name="ปาล์มน้ำมัน " sheetId="2" r:id="rId1"/>
    <sheet name="ยางพารา" sheetId="1" r:id="rId2"/>
    <sheet name="ทุเรียน" sheetId="5" r:id="rId3"/>
    <sheet name="กาแฟ" sheetId="6" r:id="rId4"/>
  </sheets>
  <calcPr calcId="144525"/>
</workbook>
</file>

<file path=xl/calcChain.xml><?xml version="1.0" encoding="utf-8"?>
<calcChain xmlns="http://schemas.openxmlformats.org/spreadsheetml/2006/main">
  <c r="E27" i="1" l="1"/>
  <c r="B27" i="1"/>
  <c r="E27" i="2"/>
  <c r="B27" i="2"/>
  <c r="E27" i="6"/>
  <c r="B27" i="6"/>
  <c r="E27" i="5"/>
  <c r="B27" i="5"/>
  <c r="G22" i="2" l="1"/>
  <c r="D22" i="2"/>
  <c r="F18" i="2" l="1"/>
  <c r="C18" i="2"/>
  <c r="G22" i="5" l="1"/>
  <c r="D22" i="5"/>
  <c r="G22" i="6"/>
  <c r="D22" i="6"/>
  <c r="G21" i="6"/>
  <c r="D21" i="6"/>
  <c r="G20" i="6"/>
  <c r="D20" i="6"/>
  <c r="G19" i="6"/>
  <c r="D19" i="6"/>
  <c r="F18" i="6"/>
  <c r="E18" i="6"/>
  <c r="C18" i="6"/>
  <c r="B18" i="6"/>
  <c r="G16" i="6"/>
  <c r="D16" i="6"/>
  <c r="G15" i="6"/>
  <c r="D15" i="6"/>
  <c r="G14" i="6"/>
  <c r="D14" i="6"/>
  <c r="G13" i="6"/>
  <c r="D13" i="6"/>
  <c r="G12" i="6"/>
  <c r="D12" i="6"/>
  <c r="G11" i="6"/>
  <c r="D11" i="6"/>
  <c r="F10" i="6"/>
  <c r="E10" i="6"/>
  <c r="C10" i="6"/>
  <c r="B10" i="6"/>
  <c r="G9" i="6"/>
  <c r="D9" i="6"/>
  <c r="G8" i="6"/>
  <c r="D8" i="6"/>
  <c r="F7" i="6"/>
  <c r="E7" i="6"/>
  <c r="C7" i="6"/>
  <c r="B7" i="6"/>
  <c r="G21" i="5"/>
  <c r="D21" i="5"/>
  <c r="G20" i="5"/>
  <c r="D20" i="5"/>
  <c r="G19" i="5"/>
  <c r="D19" i="5"/>
  <c r="F18" i="5"/>
  <c r="E18" i="5"/>
  <c r="C18" i="5"/>
  <c r="B18" i="5"/>
  <c r="G16" i="5"/>
  <c r="D16" i="5"/>
  <c r="G15" i="5"/>
  <c r="D15" i="5"/>
  <c r="G14" i="5"/>
  <c r="D14" i="5"/>
  <c r="G13" i="5"/>
  <c r="D13" i="5"/>
  <c r="G12" i="5"/>
  <c r="D12" i="5"/>
  <c r="G11" i="5"/>
  <c r="D11" i="5"/>
  <c r="F10" i="5"/>
  <c r="E10" i="5"/>
  <c r="C10" i="5"/>
  <c r="B10" i="5"/>
  <c r="G9" i="5"/>
  <c r="D9" i="5"/>
  <c r="G8" i="5"/>
  <c r="D8" i="5"/>
  <c r="F7" i="5"/>
  <c r="E7" i="5"/>
  <c r="C7" i="5"/>
  <c r="B7" i="5"/>
  <c r="G7" i="6" l="1"/>
  <c r="D10" i="5"/>
  <c r="G18" i="5"/>
  <c r="C17" i="6"/>
  <c r="D17" i="6" s="1"/>
  <c r="D7" i="5"/>
  <c r="B6" i="5"/>
  <c r="B23" i="5" s="1"/>
  <c r="F17" i="6"/>
  <c r="G17" i="6" s="1"/>
  <c r="E6" i="6"/>
  <c r="E23" i="6" s="1"/>
  <c r="F17" i="5"/>
  <c r="G17" i="5" s="1"/>
  <c r="C6" i="5"/>
  <c r="C23" i="5" s="1"/>
  <c r="C24" i="5" s="1"/>
  <c r="C17" i="5"/>
  <c r="D17" i="5" s="1"/>
  <c r="G7" i="5"/>
  <c r="G18" i="6"/>
  <c r="D18" i="5"/>
  <c r="G10" i="5"/>
  <c r="E6" i="5"/>
  <c r="E23" i="5" s="1"/>
  <c r="D18" i="6"/>
  <c r="G10" i="6"/>
  <c r="D10" i="6"/>
  <c r="B6" i="6"/>
  <c r="B23" i="6" s="1"/>
  <c r="B28" i="6" s="1"/>
  <c r="D7" i="6"/>
  <c r="D6" i="5" l="1"/>
  <c r="D23" i="5" s="1"/>
  <c r="D28" i="5" s="1"/>
  <c r="D29" i="5" s="1"/>
  <c r="E24" i="6"/>
  <c r="E28" i="6"/>
  <c r="E29" i="6" s="1"/>
  <c r="F6" i="6"/>
  <c r="F23" i="6" s="1"/>
  <c r="F24" i="6" s="1"/>
  <c r="B24" i="6"/>
  <c r="B29" i="6"/>
  <c r="D24" i="5"/>
  <c r="B28" i="5"/>
  <c r="B29" i="5" s="1"/>
  <c r="B24" i="5"/>
  <c r="G6" i="5"/>
  <c r="E28" i="5"/>
  <c r="E29" i="5" s="1"/>
  <c r="E24" i="5"/>
  <c r="C6" i="6"/>
  <c r="C23" i="6" s="1"/>
  <c r="C24" i="6" s="1"/>
  <c r="D6" i="6"/>
  <c r="D23" i="6" s="1"/>
  <c r="G6" i="6"/>
  <c r="G23" i="6" s="1"/>
  <c r="G28" i="6" s="1"/>
  <c r="F6" i="5"/>
  <c r="F23" i="5" s="1"/>
  <c r="F24" i="5" s="1"/>
  <c r="G29" i="6" l="1"/>
  <c r="G24" i="6"/>
  <c r="D24" i="6"/>
  <c r="D28" i="6"/>
  <c r="D29" i="6" s="1"/>
  <c r="G23" i="5"/>
  <c r="G24" i="5" l="1"/>
  <c r="G28" i="5"/>
  <c r="G22" i="1"/>
  <c r="G21" i="1"/>
  <c r="G20" i="1"/>
  <c r="G19" i="1"/>
  <c r="F18" i="1"/>
  <c r="E18" i="1"/>
  <c r="G16" i="1"/>
  <c r="G15" i="1"/>
  <c r="G14" i="1"/>
  <c r="G13" i="1"/>
  <c r="G12" i="1"/>
  <c r="G11" i="1"/>
  <c r="F10" i="1"/>
  <c r="E10" i="1"/>
  <c r="G9" i="1"/>
  <c r="G8" i="1"/>
  <c r="F7" i="1"/>
  <c r="E7" i="1"/>
  <c r="D22" i="1"/>
  <c r="D21" i="1"/>
  <c r="D20" i="1"/>
  <c r="D19" i="1"/>
  <c r="C18" i="1"/>
  <c r="B18" i="1"/>
  <c r="D16" i="1"/>
  <c r="D15" i="1"/>
  <c r="D14" i="1"/>
  <c r="D13" i="1"/>
  <c r="D12" i="1"/>
  <c r="D11" i="1"/>
  <c r="C10" i="1"/>
  <c r="B10" i="1"/>
  <c r="D9" i="1"/>
  <c r="D8" i="1"/>
  <c r="C7" i="1"/>
  <c r="B7" i="1"/>
  <c r="G21" i="2"/>
  <c r="D21" i="2"/>
  <c r="G20" i="2"/>
  <c r="D20" i="2"/>
  <c r="G19" i="2"/>
  <c r="D19" i="2"/>
  <c r="E18" i="2"/>
  <c r="B18" i="2"/>
  <c r="G16" i="2"/>
  <c r="D16" i="2"/>
  <c r="G15" i="2"/>
  <c r="D15" i="2"/>
  <c r="G14" i="2"/>
  <c r="D14" i="2"/>
  <c r="G13" i="2"/>
  <c r="D13" i="2"/>
  <c r="G12" i="2"/>
  <c r="D12" i="2"/>
  <c r="G11" i="2"/>
  <c r="D11" i="2"/>
  <c r="F10" i="2"/>
  <c r="E10" i="2"/>
  <c r="C10" i="2"/>
  <c r="B10" i="2"/>
  <c r="G9" i="2"/>
  <c r="D9" i="2"/>
  <c r="G8" i="2"/>
  <c r="D8" i="2"/>
  <c r="F7" i="2"/>
  <c r="E7" i="2"/>
  <c r="C7" i="2"/>
  <c r="C17" i="2" s="1"/>
  <c r="D17" i="2" s="1"/>
  <c r="B7" i="2"/>
  <c r="F17" i="2" l="1"/>
  <c r="G17" i="2" s="1"/>
  <c r="G18" i="2"/>
  <c r="D18" i="2"/>
  <c r="G29" i="5"/>
  <c r="E6" i="1"/>
  <c r="E23" i="1" s="1"/>
  <c r="F17" i="1"/>
  <c r="G17" i="1" s="1"/>
  <c r="D7" i="2"/>
  <c r="G7" i="2"/>
  <c r="C17" i="1"/>
  <c r="D17" i="1" s="1"/>
  <c r="G7" i="1"/>
  <c r="B6" i="2"/>
  <c r="B23" i="2" s="1"/>
  <c r="E6" i="2"/>
  <c r="E23" i="2" s="1"/>
  <c r="G18" i="1"/>
  <c r="D18" i="1"/>
  <c r="G10" i="1"/>
  <c r="B6" i="1"/>
  <c r="B23" i="1" s="1"/>
  <c r="D10" i="1"/>
  <c r="D7" i="1"/>
  <c r="G10" i="2"/>
  <c r="D10" i="2"/>
  <c r="D6" i="2" s="1"/>
  <c r="C6" i="2"/>
  <c r="C23" i="2" s="1"/>
  <c r="C24" i="2" s="1"/>
  <c r="F6" i="2" l="1"/>
  <c r="F23" i="2" s="1"/>
  <c r="F24" i="2" s="1"/>
  <c r="B24" i="2"/>
  <c r="B28" i="2"/>
  <c r="B29" i="2" s="1"/>
  <c r="E24" i="2"/>
  <c r="E28" i="2"/>
  <c r="E29" i="2" s="1"/>
  <c r="B24" i="1"/>
  <c r="B28" i="1"/>
  <c r="B29" i="1" s="1"/>
  <c r="E24" i="1"/>
  <c r="E28" i="1"/>
  <c r="E29" i="1" s="1"/>
  <c r="G6" i="1"/>
  <c r="G23" i="1" s="1"/>
  <c r="D23" i="2"/>
  <c r="C6" i="1"/>
  <c r="C23" i="1" s="1"/>
  <c r="C24" i="1" s="1"/>
  <c r="G6" i="2"/>
  <c r="G23" i="2" s="1"/>
  <c r="F6" i="1"/>
  <c r="F23" i="1" s="1"/>
  <c r="F24" i="1" s="1"/>
  <c r="D6" i="1"/>
  <c r="D23" i="1" s="1"/>
  <c r="D24" i="2" l="1"/>
  <c r="D28" i="2"/>
  <c r="D29" i="2" s="1"/>
  <c r="G24" i="2"/>
  <c r="G28" i="2"/>
  <c r="G29" i="2" s="1"/>
  <c r="G24" i="1"/>
  <c r="G28" i="1"/>
  <c r="G29" i="1" s="1"/>
  <c r="D24" i="1"/>
  <c r="D28" i="1"/>
  <c r="D29" i="1" s="1"/>
</calcChain>
</file>

<file path=xl/sharedStrings.xml><?xml version="1.0" encoding="utf-8"?>
<sst xmlns="http://schemas.openxmlformats.org/spreadsheetml/2006/main" count="144" uniqueCount="41">
  <si>
    <t>หน่วย: บาท/ไร่</t>
  </si>
  <si>
    <t>รายงาน</t>
  </si>
  <si>
    <t>S1</t>
  </si>
  <si>
    <t>N</t>
  </si>
  <si>
    <t>เงินสด</t>
  </si>
  <si>
    <t>รวม</t>
  </si>
  <si>
    <t>1.ต้นทุนผันแปร</t>
  </si>
  <si>
    <t xml:space="preserve">  1.1ค่าแรงงาน</t>
  </si>
  <si>
    <t xml:space="preserve">    ดูแลรักษา</t>
  </si>
  <si>
    <t xml:space="preserve">    เก็บเกี่ยว</t>
  </si>
  <si>
    <t xml:space="preserve">  1.2ค่าวัสดุ</t>
  </si>
  <si>
    <t xml:space="preserve">    ค่าปุ๋ย</t>
  </si>
  <si>
    <t xml:space="preserve">    ค่ายาปราบศัตรูพืชและวัชพืช</t>
  </si>
  <si>
    <t xml:space="preserve">    ค่าสารอื่นๆ และวัสดุปรับปรุงดิน</t>
  </si>
  <si>
    <t xml:space="preserve">    ค่าน้ำมันเชื้อเพลิงและหล่อลื่น</t>
  </si>
  <si>
    <t xml:space="preserve">    ค่าวัสดุการเกษตรและวัสดุสิ้นเปลือง</t>
  </si>
  <si>
    <t xml:space="preserve">    ค่าซ่อมแซมอุปกรณ์การเกษตร</t>
  </si>
  <si>
    <t xml:space="preserve">  1.3ค่าเสียโอกาสเงินลงทุน</t>
  </si>
  <si>
    <t>2.ต้นทุนคงที่</t>
  </si>
  <si>
    <t xml:space="preserve">  2.1 ค่าเช่าที่ดิน</t>
  </si>
  <si>
    <t xml:space="preserve">  2.2 ค่าเสื่อมอุปกรณ์การเกษตร</t>
  </si>
  <si>
    <t xml:space="preserve">  2.3 ค่าเสียโอกาสเงินลงทุนอุปกรณ์การเกษตร</t>
  </si>
  <si>
    <t xml:space="preserve">  2.4 เฉลี่ยต้นทุนก่อนให้ผลผลิต</t>
  </si>
  <si>
    <t>3.ต้นทุนรวมต่อไร่</t>
  </si>
  <si>
    <t>4.ต้นทุนรวมต่อกิโลกรัม</t>
  </si>
  <si>
    <t>5.ผลผลิตต่อไร่ (กิโลกรัม)</t>
  </si>
  <si>
    <t>6.ราคาที่เกษตรกรขายได้ที่ไร่นา (บาท/กิโลกรัม)</t>
  </si>
  <si>
    <t>7.ผลตอบแทนต่อไร่</t>
  </si>
  <si>
    <t>8.ผลตอบแทนสุทธิต่อไร่</t>
  </si>
  <si>
    <t>9.ผลตอบแทนสุทธิต่อกิโลกรัม</t>
  </si>
  <si>
    <t xml:space="preserve">  2.1ค่าเช่าที่ดิน</t>
  </si>
  <si>
    <t xml:space="preserve">  2.2ค่าเสื่อมอุปกรณ์การเกษตร</t>
  </si>
  <si>
    <t xml:space="preserve">  2.3ค่าเสียโอกาสเงินลงทุนอุปกรณ์การเกษตร</t>
  </si>
  <si>
    <t xml:space="preserve">  2.4เฉลี่ยต้นทุนก่อนให้ผลผลิต</t>
  </si>
  <si>
    <t>จ.ชุมพร</t>
  </si>
  <si>
    <t>ชุมพร</t>
  </si>
  <si>
    <t>ประเมิน</t>
  </si>
  <si>
    <t>ตารางที่ 99 ต้นทุนการผลิตปาล์มน้ำมัน แยกตามลักษณะความเหมาะสมของพื้นที่</t>
  </si>
  <si>
    <t>ตารางที่ 100 ต้นทุนการผลิตยางพารา แยกตามลักษณะความเหมาะสมของพื้นที่</t>
  </si>
  <si>
    <t>ตารางที่ 101 ต้นทุนการผลิตทุเรียน แยกตามลักษณะความเหมาะสมของพื้นที่</t>
  </si>
  <si>
    <t>ตารางที่ 102 ต้นทุนการผลิตกาแฟ แยกตามลักษณะความเหมาะสมของพื้นที่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</si>
</sst>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TH SarabunPSK"/>
      <family val="2"/>
    </font>
    <font>
      <sz val="14"/>
      <name val="TH SarabunPSK"/>
      <family val="2"/>
    </font>
    <font>
      <sz val="16"/>
      <name val="TH SarabunPSK"/>
      <family val="2"/>
    </font>
    <font>
      <sz val="14"/>
      <name val="CordiaUPC"/>
      <family val="2"/>
    </font>
    <font>
      <sz val="10"/>
      <name val="Arial"/>
      <family val="2"/>
    </font>
    <font>
      <sz val="14"/>
      <name val="AngsanaUPC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" fillId="0" borderId="0"/>
    <xf numFmtId="0" fontId="7" fillId="0" borderId="0"/>
    <xf numFmtId="0" fontId="6" fillId="0" borderId="0"/>
  </cellStyleXfs>
  <cellXfs count="32">
    <xf numFmtId="0" fontId="0" fillId="0" borderId="0" xfId="0"/>
    <xf numFmtId="2" fontId="2" fillId="0" borderId="6" xfId="2" applyNumberFormat="1" applyFont="1" applyFill="1" applyBorder="1" applyAlignment="1">
      <alignment horizontal="center" vertical="center"/>
    </xf>
    <xf numFmtId="49" fontId="2" fillId="0" borderId="6" xfId="2" applyNumberFormat="1" applyFont="1" applyFill="1" applyBorder="1" applyAlignment="1">
      <alignment horizontal="center" vertical="center"/>
    </xf>
    <xf numFmtId="43" fontId="4" fillId="0" borderId="0" xfId="1" applyFont="1"/>
    <xf numFmtId="0" fontId="4" fillId="0" borderId="0" xfId="0" applyFont="1"/>
    <xf numFmtId="0" fontId="2" fillId="0" borderId="8" xfId="0" applyFont="1" applyBorder="1"/>
    <xf numFmtId="4" fontId="2" fillId="0" borderId="8" xfId="1" applyNumberFormat="1" applyFont="1" applyBorder="1"/>
    <xf numFmtId="0" fontId="2" fillId="0" borderId="0" xfId="0" applyFont="1"/>
    <xf numFmtId="0" fontId="2" fillId="0" borderId="9" xfId="0" applyFont="1" applyBorder="1"/>
    <xf numFmtId="4" fontId="2" fillId="0" borderId="9" xfId="1" applyNumberFormat="1" applyFont="1" applyBorder="1"/>
    <xf numFmtId="0" fontId="4" fillId="0" borderId="9" xfId="0" applyFont="1" applyBorder="1"/>
    <xf numFmtId="4" fontId="4" fillId="0" borderId="9" xfId="1" applyNumberFormat="1" applyFont="1" applyBorder="1"/>
    <xf numFmtId="4" fontId="2" fillId="0" borderId="9" xfId="0" applyNumberFormat="1" applyFont="1" applyBorder="1"/>
    <xf numFmtId="0" fontId="2" fillId="0" borderId="10" xfId="0" applyFont="1" applyBorder="1"/>
    <xf numFmtId="4" fontId="2" fillId="0" borderId="10" xfId="1" applyNumberFormat="1" applyFont="1" applyBorder="1"/>
    <xf numFmtId="4" fontId="2" fillId="0" borderId="10" xfId="0" applyNumberFormat="1" applyFont="1" applyBorder="1"/>
    <xf numFmtId="0" fontId="4" fillId="0" borderId="1" xfId="0" applyFont="1" applyBorder="1" applyAlignment="1">
      <alignment horizontal="right"/>
    </xf>
    <xf numFmtId="0" fontId="3" fillId="0" borderId="0" xfId="5" applyFont="1" applyFill="1" applyAlignment="1">
      <alignment vertical="center"/>
    </xf>
    <xf numFmtId="43" fontId="2" fillId="0" borderId="0" xfId="3" applyNumberFormat="1" applyFont="1" applyFill="1" applyBorder="1" applyAlignment="1"/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3" xfId="2" applyNumberFormat="1" applyFont="1" applyFill="1" applyBorder="1" applyAlignment="1">
      <alignment horizontal="center" vertical="center"/>
    </xf>
    <xf numFmtId="49" fontId="2" fillId="0" borderId="4" xfId="2" applyNumberFormat="1" applyFont="1" applyFill="1" applyBorder="1" applyAlignment="1">
      <alignment horizontal="center" vertical="center"/>
    </xf>
    <xf numFmtId="49" fontId="2" fillId="0" borderId="5" xfId="2" applyNumberFormat="1" applyFont="1" applyFill="1" applyBorder="1" applyAlignment="1">
      <alignment horizontal="center" vertical="center"/>
    </xf>
    <xf numFmtId="4" fontId="4" fillId="0" borderId="11" xfId="0" applyNumberFormat="1" applyFont="1" applyBorder="1" applyAlignment="1">
      <alignment horizontal="center"/>
    </xf>
    <xf numFmtId="4" fontId="4" fillId="0" borderId="12" xfId="0" applyNumberFormat="1" applyFont="1" applyBorder="1" applyAlignment="1">
      <alignment horizontal="center"/>
    </xf>
    <xf numFmtId="4" fontId="4" fillId="0" borderId="13" xfId="0" applyNumberFormat="1" applyFont="1" applyBorder="1" applyAlignment="1">
      <alignment horizontal="center"/>
    </xf>
    <xf numFmtId="0" fontId="3" fillId="0" borderId="0" xfId="5" applyFont="1" applyFill="1" applyAlignment="1">
      <alignment horizontal="right" vertical="center"/>
    </xf>
  </cellXfs>
  <cellStyles count="8">
    <cellStyle name="Comma" xfId="1" builtinId="3"/>
    <cellStyle name="Normal" xfId="0" builtinId="0"/>
    <cellStyle name="เครื่องหมายจุลภาค 2" xfId="3"/>
    <cellStyle name="เครื่องหมายจุลภาค 3" xfId="4"/>
    <cellStyle name="ปกติ 2" xfId="5"/>
    <cellStyle name="ปกติ 3" xfId="6"/>
    <cellStyle name="ปกติ 4" xfId="7"/>
    <cellStyle name="ปกติ_ประมาณการเดือน ธค.254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90" zoomScaleNormal="90" workbookViewId="0">
      <pane xSplit="1" ySplit="5" topLeftCell="B6" activePane="bottomRight" state="frozen"/>
      <selection activeCell="M27" sqref="M27"/>
      <selection pane="topRight" activeCell="M27" sqref="M27"/>
      <selection pane="bottomLeft" activeCell="M27" sqref="M27"/>
      <selection pane="bottomRight" activeCell="I10" sqref="I10"/>
    </sheetView>
  </sheetViews>
  <sheetFormatPr defaultColWidth="9" defaultRowHeight="24" x14ac:dyDescent="0.55000000000000004"/>
  <cols>
    <col min="1" max="1" width="37.7109375" style="4" customWidth="1"/>
    <col min="2" max="7" width="10.7109375" style="3" customWidth="1"/>
    <col min="8" max="16384" width="9" style="4"/>
  </cols>
  <sheetData>
    <row r="1" spans="1:7" x14ac:dyDescent="0.55000000000000004">
      <c r="A1" s="18" t="s">
        <v>37</v>
      </c>
    </row>
    <row r="2" spans="1:7" x14ac:dyDescent="0.55000000000000004">
      <c r="A2" s="16"/>
      <c r="B2" s="16"/>
      <c r="C2" s="16"/>
      <c r="D2" s="16"/>
      <c r="E2" s="16"/>
      <c r="F2" s="16"/>
      <c r="G2" s="31" t="s">
        <v>0</v>
      </c>
    </row>
    <row r="3" spans="1:7" ht="21.75" customHeight="1" x14ac:dyDescent="0.55000000000000004">
      <c r="A3" s="19" t="s">
        <v>1</v>
      </c>
      <c r="B3" s="22" t="s">
        <v>34</v>
      </c>
      <c r="C3" s="23"/>
      <c r="D3" s="23"/>
      <c r="E3" s="23"/>
      <c r="F3" s="23"/>
      <c r="G3" s="24"/>
    </row>
    <row r="4" spans="1:7" ht="21.75" customHeight="1" x14ac:dyDescent="0.55000000000000004">
      <c r="A4" s="20"/>
      <c r="B4" s="25" t="s">
        <v>2</v>
      </c>
      <c r="C4" s="26"/>
      <c r="D4" s="27"/>
      <c r="E4" s="25" t="s">
        <v>3</v>
      </c>
      <c r="F4" s="26"/>
      <c r="G4" s="27"/>
    </row>
    <row r="5" spans="1:7" ht="21.75" customHeight="1" x14ac:dyDescent="0.55000000000000004">
      <c r="A5" s="21"/>
      <c r="B5" s="1" t="s">
        <v>4</v>
      </c>
      <c r="C5" s="1" t="s">
        <v>36</v>
      </c>
      <c r="D5" s="2" t="s">
        <v>5</v>
      </c>
      <c r="E5" s="1" t="s">
        <v>4</v>
      </c>
      <c r="F5" s="1" t="s">
        <v>36</v>
      </c>
      <c r="G5" s="2" t="s">
        <v>5</v>
      </c>
    </row>
    <row r="6" spans="1:7" s="7" customFormat="1" ht="21.75" customHeight="1" x14ac:dyDescent="0.55000000000000004">
      <c r="A6" s="5" t="s">
        <v>6</v>
      </c>
      <c r="B6" s="6">
        <f t="shared" ref="B6:C6" si="0">SUM(B7+B10+B17)</f>
        <v>2834</v>
      </c>
      <c r="C6" s="6">
        <f t="shared" si="0"/>
        <v>1117.73</v>
      </c>
      <c r="D6" s="6">
        <f>SUM(D7+D10+D17)</f>
        <v>3951.73</v>
      </c>
      <c r="E6" s="6">
        <f t="shared" ref="E6:F6" si="1">SUM(E7+E10+E17)</f>
        <v>2896.26</v>
      </c>
      <c r="F6" s="6">
        <f t="shared" si="1"/>
        <v>697.75</v>
      </c>
      <c r="G6" s="6">
        <f>SUM(G7+G10+G17)</f>
        <v>3594.0099999999998</v>
      </c>
    </row>
    <row r="7" spans="1:7" s="7" customFormat="1" ht="21.75" customHeight="1" x14ac:dyDescent="0.55000000000000004">
      <c r="A7" s="8" t="s">
        <v>7</v>
      </c>
      <c r="B7" s="9">
        <f t="shared" ref="B7:C7" si="2">SUM(B8:B9)</f>
        <v>1459.7</v>
      </c>
      <c r="C7" s="9">
        <f t="shared" si="2"/>
        <v>820.55000000000007</v>
      </c>
      <c r="D7" s="9">
        <f>SUM(D8:D9)</f>
        <v>2280.25</v>
      </c>
      <c r="E7" s="9">
        <f t="shared" ref="E7:F7" si="3">SUM(E8:E9)</f>
        <v>1350.56</v>
      </c>
      <c r="F7" s="9">
        <f t="shared" si="3"/>
        <v>462.63</v>
      </c>
      <c r="G7" s="9">
        <f>SUM(G8:G9)</f>
        <v>1813.1899999999998</v>
      </c>
    </row>
    <row r="8" spans="1:7" ht="21.75" customHeight="1" x14ac:dyDescent="0.55000000000000004">
      <c r="A8" s="10" t="s">
        <v>8</v>
      </c>
      <c r="B8" s="11">
        <v>273.45999999999998</v>
      </c>
      <c r="C8" s="11">
        <v>628.94000000000005</v>
      </c>
      <c r="D8" s="11">
        <f t="shared" ref="D8:D9" si="4">SUM(B8:C8)</f>
        <v>902.40000000000009</v>
      </c>
      <c r="E8" s="11">
        <v>415.51</v>
      </c>
      <c r="F8" s="11">
        <v>148.47999999999999</v>
      </c>
      <c r="G8" s="11">
        <f t="shared" ref="G8:G9" si="5">SUM(E8:F8)</f>
        <v>563.99</v>
      </c>
    </row>
    <row r="9" spans="1:7" ht="21.75" customHeight="1" x14ac:dyDescent="0.55000000000000004">
      <c r="A9" s="10" t="s">
        <v>9</v>
      </c>
      <c r="B9" s="11">
        <v>1186.24</v>
      </c>
      <c r="C9" s="11">
        <v>191.61</v>
      </c>
      <c r="D9" s="11">
        <f t="shared" si="4"/>
        <v>1377.85</v>
      </c>
      <c r="E9" s="11">
        <v>935.05</v>
      </c>
      <c r="F9" s="11">
        <v>314.14999999999998</v>
      </c>
      <c r="G9" s="11">
        <f t="shared" si="5"/>
        <v>1249.1999999999998</v>
      </c>
    </row>
    <row r="10" spans="1:7" s="7" customFormat="1" ht="21.75" customHeight="1" x14ac:dyDescent="0.55000000000000004">
      <c r="A10" s="8" t="s">
        <v>10</v>
      </c>
      <c r="B10" s="9">
        <f t="shared" ref="B10:G10" si="6">SUM(B11+B12+B13+B14+B15+B16)</f>
        <v>1374.3000000000002</v>
      </c>
      <c r="C10" s="9">
        <f t="shared" si="6"/>
        <v>38.659999999999997</v>
      </c>
      <c r="D10" s="9">
        <f t="shared" si="6"/>
        <v>1412.9600000000003</v>
      </c>
      <c r="E10" s="9">
        <f t="shared" si="6"/>
        <v>1545.7</v>
      </c>
      <c r="F10" s="9">
        <f t="shared" si="6"/>
        <v>0</v>
      </c>
      <c r="G10" s="9">
        <f t="shared" si="6"/>
        <v>1545.7</v>
      </c>
    </row>
    <row r="11" spans="1:7" ht="21.75" customHeight="1" x14ac:dyDescent="0.55000000000000004">
      <c r="A11" s="10" t="s">
        <v>11</v>
      </c>
      <c r="B11" s="11">
        <v>1284.5</v>
      </c>
      <c r="C11" s="11">
        <v>38.659999999999997</v>
      </c>
      <c r="D11" s="11">
        <f t="shared" ref="D11:D16" si="7">SUM(B11:C11)</f>
        <v>1323.16</v>
      </c>
      <c r="E11" s="11">
        <v>1477.2</v>
      </c>
      <c r="F11" s="11">
        <v>0</v>
      </c>
      <c r="G11" s="11">
        <f t="shared" ref="G11:G16" si="8">SUM(E11:F11)</f>
        <v>1477.2</v>
      </c>
    </row>
    <row r="12" spans="1:7" ht="21.75" customHeight="1" x14ac:dyDescent="0.55000000000000004">
      <c r="A12" s="10" t="s">
        <v>12</v>
      </c>
      <c r="B12" s="11">
        <v>47.92</v>
      </c>
      <c r="C12" s="11">
        <v>0</v>
      </c>
      <c r="D12" s="11">
        <f t="shared" si="7"/>
        <v>47.92</v>
      </c>
      <c r="E12" s="11">
        <v>40.54</v>
      </c>
      <c r="F12" s="11">
        <v>0</v>
      </c>
      <c r="G12" s="11">
        <f t="shared" si="8"/>
        <v>40.54</v>
      </c>
    </row>
    <row r="13" spans="1:7" ht="21.75" customHeight="1" x14ac:dyDescent="0.55000000000000004">
      <c r="A13" s="10" t="s">
        <v>13</v>
      </c>
      <c r="B13" s="11">
        <v>0</v>
      </c>
      <c r="C13" s="11">
        <v>0</v>
      </c>
      <c r="D13" s="11">
        <f t="shared" si="7"/>
        <v>0</v>
      </c>
      <c r="E13" s="11">
        <v>0</v>
      </c>
      <c r="F13" s="11">
        <v>0</v>
      </c>
      <c r="G13" s="11">
        <f t="shared" si="8"/>
        <v>0</v>
      </c>
    </row>
    <row r="14" spans="1:7" ht="21.75" customHeight="1" x14ac:dyDescent="0.55000000000000004">
      <c r="A14" s="10" t="s">
        <v>14</v>
      </c>
      <c r="B14" s="11">
        <v>41.88</v>
      </c>
      <c r="C14" s="11">
        <v>0</v>
      </c>
      <c r="D14" s="11">
        <f t="shared" si="7"/>
        <v>41.88</v>
      </c>
      <c r="E14" s="11">
        <v>25.4</v>
      </c>
      <c r="F14" s="11">
        <v>0</v>
      </c>
      <c r="G14" s="11">
        <f t="shared" si="8"/>
        <v>25.4</v>
      </c>
    </row>
    <row r="15" spans="1:7" ht="21.75" customHeight="1" x14ac:dyDescent="0.55000000000000004">
      <c r="A15" s="10" t="s">
        <v>15</v>
      </c>
      <c r="B15" s="11">
        <v>0</v>
      </c>
      <c r="C15" s="11">
        <v>0</v>
      </c>
      <c r="D15" s="11">
        <f t="shared" si="7"/>
        <v>0</v>
      </c>
      <c r="E15" s="11">
        <v>0</v>
      </c>
      <c r="F15" s="11">
        <v>0</v>
      </c>
      <c r="G15" s="11">
        <f t="shared" si="8"/>
        <v>0</v>
      </c>
    </row>
    <row r="16" spans="1:7" ht="21.75" customHeight="1" x14ac:dyDescent="0.55000000000000004">
      <c r="A16" s="10" t="s">
        <v>16</v>
      </c>
      <c r="B16" s="11">
        <v>0</v>
      </c>
      <c r="C16" s="11">
        <v>0</v>
      </c>
      <c r="D16" s="11">
        <f t="shared" si="7"/>
        <v>0</v>
      </c>
      <c r="E16" s="11">
        <v>2.56</v>
      </c>
      <c r="F16" s="11">
        <v>0</v>
      </c>
      <c r="G16" s="11">
        <f t="shared" si="8"/>
        <v>2.56</v>
      </c>
    </row>
    <row r="17" spans="1:7" s="7" customFormat="1" ht="21.75" customHeight="1" x14ac:dyDescent="0.55000000000000004">
      <c r="A17" s="8" t="s">
        <v>17</v>
      </c>
      <c r="B17" s="9"/>
      <c r="C17" s="9">
        <f>ROUND(((C7+C10)*0.07),2)+ROUND(((B7+B10)*0.07),2)</f>
        <v>258.52</v>
      </c>
      <c r="D17" s="9">
        <f>SUM(B17:C17)</f>
        <v>258.52</v>
      </c>
      <c r="E17" s="9"/>
      <c r="F17" s="9">
        <f>ROUND(((F7+F10)*0.07),2)+ROUND(((E7+E10)*0.07),2)</f>
        <v>235.12</v>
      </c>
      <c r="G17" s="9">
        <f>SUM(E17:F17)</f>
        <v>235.12</v>
      </c>
    </row>
    <row r="18" spans="1:7" s="7" customFormat="1" ht="21.75" customHeight="1" x14ac:dyDescent="0.55000000000000004">
      <c r="A18" s="8" t="s">
        <v>18</v>
      </c>
      <c r="B18" s="9">
        <f t="shared" ref="B18" si="9">SUM(B19:B22)</f>
        <v>0</v>
      </c>
      <c r="C18" s="9">
        <f>SUM(C19:C22)</f>
        <v>2131.7399999999998</v>
      </c>
      <c r="D18" s="9">
        <f>SUM(D19:D22)</f>
        <v>2131.7399999999998</v>
      </c>
      <c r="E18" s="9">
        <f t="shared" ref="E18" si="10">SUM(E19:E22)</f>
        <v>0</v>
      </c>
      <c r="F18" s="9">
        <f>SUM(F19:F22)</f>
        <v>2018.93</v>
      </c>
      <c r="G18" s="9">
        <f>SUM(G19:G22)</f>
        <v>2018.93</v>
      </c>
    </row>
    <row r="19" spans="1:7" ht="21.75" customHeight="1" x14ac:dyDescent="0.55000000000000004">
      <c r="A19" s="10" t="s">
        <v>30</v>
      </c>
      <c r="B19" s="11">
        <v>0</v>
      </c>
      <c r="C19" s="11">
        <v>1200</v>
      </c>
      <c r="D19" s="11">
        <f t="shared" ref="D19:D21" si="11">SUM(B19:C19)</f>
        <v>1200</v>
      </c>
      <c r="E19" s="11">
        <v>0</v>
      </c>
      <c r="F19" s="11">
        <v>1200</v>
      </c>
      <c r="G19" s="11">
        <f>SUM(E19:F19)</f>
        <v>1200</v>
      </c>
    </row>
    <row r="20" spans="1:7" ht="21.75" customHeight="1" x14ac:dyDescent="0.55000000000000004">
      <c r="A20" s="10" t="s">
        <v>31</v>
      </c>
      <c r="B20" s="11">
        <v>0</v>
      </c>
      <c r="C20" s="11">
        <v>126.08</v>
      </c>
      <c r="D20" s="11">
        <f t="shared" si="11"/>
        <v>126.08</v>
      </c>
      <c r="E20" s="11">
        <v>0</v>
      </c>
      <c r="F20" s="11">
        <v>101.16</v>
      </c>
      <c r="G20" s="11">
        <f t="shared" ref="G20:G21" si="12">SUM(E20:F20)</f>
        <v>101.16</v>
      </c>
    </row>
    <row r="21" spans="1:7" ht="21.75" customHeight="1" x14ac:dyDescent="0.55000000000000004">
      <c r="A21" s="10" t="s">
        <v>32</v>
      </c>
      <c r="B21" s="11">
        <v>0</v>
      </c>
      <c r="C21" s="11">
        <v>115</v>
      </c>
      <c r="D21" s="11">
        <f t="shared" si="11"/>
        <v>115</v>
      </c>
      <c r="E21" s="11">
        <v>0</v>
      </c>
      <c r="F21" s="11">
        <v>30.21</v>
      </c>
      <c r="G21" s="11">
        <f t="shared" si="12"/>
        <v>30.21</v>
      </c>
    </row>
    <row r="22" spans="1:7" ht="21.75" customHeight="1" x14ac:dyDescent="0.55000000000000004">
      <c r="A22" s="10" t="s">
        <v>33</v>
      </c>
      <c r="B22" s="11"/>
      <c r="C22" s="11">
        <v>690.66</v>
      </c>
      <c r="D22" s="11">
        <f>SUM(B22:C22)</f>
        <v>690.66</v>
      </c>
      <c r="E22" s="11"/>
      <c r="F22" s="11">
        <v>687.56</v>
      </c>
      <c r="G22" s="11">
        <f>SUM(E22:F22)</f>
        <v>687.56</v>
      </c>
    </row>
    <row r="23" spans="1:7" s="7" customFormat="1" ht="21.75" customHeight="1" x14ac:dyDescent="0.55000000000000004">
      <c r="A23" s="8" t="s">
        <v>23</v>
      </c>
      <c r="B23" s="9">
        <f t="shared" ref="B23:C23" si="13">SUM(B6,B18)</f>
        <v>2834</v>
      </c>
      <c r="C23" s="9">
        <f t="shared" si="13"/>
        <v>3249.47</v>
      </c>
      <c r="D23" s="9">
        <f>SUM(D6+D18)</f>
        <v>6083.4699999999993</v>
      </c>
      <c r="E23" s="9">
        <f t="shared" ref="E23:F23" si="14">SUM(E6,E18)</f>
        <v>2896.26</v>
      </c>
      <c r="F23" s="9">
        <f t="shared" si="14"/>
        <v>2716.6800000000003</v>
      </c>
      <c r="G23" s="9">
        <f>SUM(G6+G18)</f>
        <v>5612.94</v>
      </c>
    </row>
    <row r="24" spans="1:7" s="7" customFormat="1" ht="21.75" customHeight="1" x14ac:dyDescent="0.55000000000000004">
      <c r="A24" s="8" t="s">
        <v>24</v>
      </c>
      <c r="B24" s="9">
        <f>B23/B25</f>
        <v>0.93421590474557947</v>
      </c>
      <c r="C24" s="9">
        <f>C23/B25</f>
        <v>1.0711738023971835</v>
      </c>
      <c r="D24" s="9">
        <f>+D23/B25</f>
        <v>2.0053897071427627</v>
      </c>
      <c r="E24" s="9">
        <f t="shared" ref="E24" si="15">E23/E25</f>
        <v>1.1939155347610118</v>
      </c>
      <c r="F24" s="9">
        <f t="shared" ref="F24" si="16">F23/E25</f>
        <v>1.1198878743533196</v>
      </c>
      <c r="G24" s="9">
        <f t="shared" ref="G24" si="17">+G23/E25</f>
        <v>2.3138034091143309</v>
      </c>
    </row>
    <row r="25" spans="1:7" s="7" customFormat="1" ht="21.75" customHeight="1" x14ac:dyDescent="0.55000000000000004">
      <c r="A25" s="10" t="s">
        <v>25</v>
      </c>
      <c r="B25" s="28">
        <v>3033.56</v>
      </c>
      <c r="C25" s="29"/>
      <c r="D25" s="30"/>
      <c r="E25" s="28">
        <v>2425.85</v>
      </c>
      <c r="F25" s="29"/>
      <c r="G25" s="30"/>
    </row>
    <row r="26" spans="1:7" s="7" customFormat="1" ht="21.75" customHeight="1" x14ac:dyDescent="0.55000000000000004">
      <c r="A26" s="10" t="s">
        <v>26</v>
      </c>
      <c r="B26" s="28">
        <v>5.43</v>
      </c>
      <c r="C26" s="29"/>
      <c r="D26" s="30"/>
      <c r="E26" s="28">
        <v>5.43</v>
      </c>
      <c r="F26" s="29"/>
      <c r="G26" s="30"/>
    </row>
    <row r="27" spans="1:7" s="7" customFormat="1" ht="21.75" customHeight="1" x14ac:dyDescent="0.55000000000000004">
      <c r="A27" s="10" t="s">
        <v>27</v>
      </c>
      <c r="B27" s="28">
        <f>B25*B26</f>
        <v>16472.230799999998</v>
      </c>
      <c r="C27" s="29"/>
      <c r="D27" s="30"/>
      <c r="E27" s="28">
        <f t="shared" ref="E27" si="18">E25*E26</f>
        <v>13172.365499999998</v>
      </c>
      <c r="F27" s="29"/>
      <c r="G27" s="30"/>
    </row>
    <row r="28" spans="1:7" s="7" customFormat="1" ht="21.75" customHeight="1" x14ac:dyDescent="0.55000000000000004">
      <c r="A28" s="8" t="s">
        <v>28</v>
      </c>
      <c r="B28" s="12">
        <f>B27-B23</f>
        <v>13638.230799999998</v>
      </c>
      <c r="C28" s="12"/>
      <c r="D28" s="9">
        <f>+B27-D23</f>
        <v>10388.760799999998</v>
      </c>
      <c r="E28" s="12">
        <f t="shared" ref="E28" si="19">E27-E23</f>
        <v>10276.105499999998</v>
      </c>
      <c r="F28" s="12"/>
      <c r="G28" s="9">
        <f t="shared" ref="G28" si="20">+E27-G23</f>
        <v>7559.4254999999985</v>
      </c>
    </row>
    <row r="29" spans="1:7" s="7" customFormat="1" ht="21.75" customHeight="1" x14ac:dyDescent="0.55000000000000004">
      <c r="A29" s="13" t="s">
        <v>29</v>
      </c>
      <c r="B29" s="15">
        <f>B28/B25</f>
        <v>4.4957840952544199</v>
      </c>
      <c r="C29" s="15"/>
      <c r="D29" s="14">
        <f>+D28/B25</f>
        <v>3.4246102928572366</v>
      </c>
      <c r="E29" s="15">
        <f t="shared" ref="E29" si="21">E28/E25</f>
        <v>4.2360844652389877</v>
      </c>
      <c r="F29" s="15"/>
      <c r="G29" s="14">
        <f t="shared" ref="G29" si="22">+G28/E25</f>
        <v>3.1161965908856684</v>
      </c>
    </row>
  </sheetData>
  <mergeCells count="10">
    <mergeCell ref="E26:G26"/>
    <mergeCell ref="E27:G27"/>
    <mergeCell ref="B25:D25"/>
    <mergeCell ref="B26:D26"/>
    <mergeCell ref="B27:D27"/>
    <mergeCell ref="E25:G25"/>
    <mergeCell ref="A3:A5"/>
    <mergeCell ref="B3:G3"/>
    <mergeCell ref="B4:D4"/>
    <mergeCell ref="E4:G4"/>
  </mergeCells>
  <pageMargins left="0.35" right="0.18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90" zoomScaleNormal="90" workbookViewId="0">
      <pane xSplit="1" ySplit="5" topLeftCell="B14" activePane="bottomRight" state="frozen"/>
      <selection pane="topRight" activeCell="B1" sqref="B1"/>
      <selection pane="bottomLeft" activeCell="A5" sqref="A5"/>
      <selection pane="bottomRight" activeCell="M19" sqref="M19"/>
    </sheetView>
  </sheetViews>
  <sheetFormatPr defaultColWidth="9" defaultRowHeight="24" x14ac:dyDescent="0.55000000000000004"/>
  <cols>
    <col min="1" max="1" width="38.7109375" style="4" customWidth="1"/>
    <col min="2" max="7" width="10.7109375" style="3" customWidth="1"/>
    <col min="8" max="16384" width="9" style="4"/>
  </cols>
  <sheetData>
    <row r="1" spans="1:7" x14ac:dyDescent="0.55000000000000004">
      <c r="A1" s="18" t="s">
        <v>38</v>
      </c>
    </row>
    <row r="2" spans="1:7" x14ac:dyDescent="0.55000000000000004">
      <c r="A2" s="16"/>
      <c r="B2" s="16"/>
      <c r="C2" s="16"/>
      <c r="D2" s="16"/>
      <c r="E2" s="16"/>
      <c r="F2" s="16"/>
      <c r="G2" s="31" t="s">
        <v>0</v>
      </c>
    </row>
    <row r="3" spans="1:7" ht="21.75" customHeight="1" x14ac:dyDescent="0.55000000000000004">
      <c r="A3" s="19" t="s">
        <v>1</v>
      </c>
      <c r="B3" s="22" t="s">
        <v>35</v>
      </c>
      <c r="C3" s="23"/>
      <c r="D3" s="23"/>
      <c r="E3" s="23"/>
      <c r="F3" s="23"/>
      <c r="G3" s="24"/>
    </row>
    <row r="4" spans="1:7" ht="21.75" customHeight="1" x14ac:dyDescent="0.55000000000000004">
      <c r="A4" s="20"/>
      <c r="B4" s="25" t="s">
        <v>2</v>
      </c>
      <c r="C4" s="26"/>
      <c r="D4" s="27"/>
      <c r="E4" s="25" t="s">
        <v>3</v>
      </c>
      <c r="F4" s="26"/>
      <c r="G4" s="27"/>
    </row>
    <row r="5" spans="1:7" ht="21.75" customHeight="1" x14ac:dyDescent="0.55000000000000004">
      <c r="A5" s="21"/>
      <c r="B5" s="1" t="s">
        <v>4</v>
      </c>
      <c r="C5" s="1" t="s">
        <v>36</v>
      </c>
      <c r="D5" s="2" t="s">
        <v>5</v>
      </c>
      <c r="E5" s="1" t="s">
        <v>4</v>
      </c>
      <c r="F5" s="1" t="s">
        <v>36</v>
      </c>
      <c r="G5" s="2" t="s">
        <v>5</v>
      </c>
    </row>
    <row r="6" spans="1:7" s="7" customFormat="1" ht="21.75" customHeight="1" x14ac:dyDescent="0.55000000000000004">
      <c r="A6" s="5" t="s">
        <v>6</v>
      </c>
      <c r="B6" s="6">
        <f t="shared" ref="B6:G6" si="0">B7+B10+B17</f>
        <v>3208.1</v>
      </c>
      <c r="C6" s="6">
        <f t="shared" si="0"/>
        <v>2902.57</v>
      </c>
      <c r="D6" s="6">
        <f t="shared" si="0"/>
        <v>6110.67</v>
      </c>
      <c r="E6" s="6">
        <f t="shared" si="0"/>
        <v>3614.16</v>
      </c>
      <c r="F6" s="6">
        <f t="shared" si="0"/>
        <v>4773.5400000000009</v>
      </c>
      <c r="G6" s="6">
        <f t="shared" si="0"/>
        <v>8387.7000000000007</v>
      </c>
    </row>
    <row r="7" spans="1:7" s="7" customFormat="1" ht="21.75" customHeight="1" x14ac:dyDescent="0.55000000000000004">
      <c r="A7" s="8" t="s">
        <v>7</v>
      </c>
      <c r="B7" s="9">
        <f t="shared" ref="B7:C7" si="1">SUM(B8:B9)</f>
        <v>2308.44</v>
      </c>
      <c r="C7" s="9">
        <f t="shared" si="1"/>
        <v>2482.38</v>
      </c>
      <c r="D7" s="9">
        <f t="shared" ref="D7" si="2">SUM(D8:D9)</f>
        <v>4790.82</v>
      </c>
      <c r="E7" s="9">
        <f t="shared" ref="E7:F7" si="3">SUM(E8:E9)</f>
        <v>1959.1</v>
      </c>
      <c r="F7" s="9">
        <f t="shared" si="3"/>
        <v>4224.8100000000004</v>
      </c>
      <c r="G7" s="9">
        <f t="shared" ref="G7" si="4">SUM(G8:G9)</f>
        <v>6183.91</v>
      </c>
    </row>
    <row r="8" spans="1:7" ht="21.75" customHeight="1" x14ac:dyDescent="0.55000000000000004">
      <c r="A8" s="10" t="s">
        <v>8</v>
      </c>
      <c r="B8" s="11">
        <v>105.15</v>
      </c>
      <c r="C8" s="11">
        <v>89.33</v>
      </c>
      <c r="D8" s="11">
        <f t="shared" ref="D8:D9" si="5">SUM(B8:C8)</f>
        <v>194.48000000000002</v>
      </c>
      <c r="E8" s="11">
        <v>69.260000000000005</v>
      </c>
      <c r="F8" s="11">
        <v>276.08</v>
      </c>
      <c r="G8" s="11">
        <f t="shared" ref="G8:G9" si="6">SUM(E8:F8)</f>
        <v>345.34</v>
      </c>
    </row>
    <row r="9" spans="1:7" ht="21.75" customHeight="1" x14ac:dyDescent="0.55000000000000004">
      <c r="A9" s="10" t="s">
        <v>9</v>
      </c>
      <c r="B9" s="11">
        <v>2203.29</v>
      </c>
      <c r="C9" s="11">
        <v>2393.0500000000002</v>
      </c>
      <c r="D9" s="11">
        <f t="shared" si="5"/>
        <v>4596.34</v>
      </c>
      <c r="E9" s="11">
        <v>1889.84</v>
      </c>
      <c r="F9" s="11">
        <v>3948.73</v>
      </c>
      <c r="G9" s="11">
        <f t="shared" si="6"/>
        <v>5838.57</v>
      </c>
    </row>
    <row r="10" spans="1:7" s="7" customFormat="1" ht="21.75" customHeight="1" x14ac:dyDescent="0.55000000000000004">
      <c r="A10" s="8" t="s">
        <v>10</v>
      </c>
      <c r="B10" s="9">
        <f t="shared" ref="B10:C10" si="7">SUM(B11+B12+B13+B14+B15+B16)</f>
        <v>899.66</v>
      </c>
      <c r="C10" s="9">
        <f t="shared" si="7"/>
        <v>20.419999999999998</v>
      </c>
      <c r="D10" s="9">
        <f>SUM(D11+D12+D13+D14+D15+D16)</f>
        <v>920.07999999999993</v>
      </c>
      <c r="E10" s="9">
        <f t="shared" ref="E10:F10" si="8">SUM(E11+E12+E13+E14+E15+E16)</f>
        <v>1655.0600000000002</v>
      </c>
      <c r="F10" s="9">
        <f t="shared" si="8"/>
        <v>0</v>
      </c>
      <c r="G10" s="9">
        <f>SUM(G11+G12+G13+G14+G15+G16)</f>
        <v>1655.0600000000002</v>
      </c>
    </row>
    <row r="11" spans="1:7" ht="21.75" customHeight="1" x14ac:dyDescent="0.55000000000000004">
      <c r="A11" s="10" t="s">
        <v>11</v>
      </c>
      <c r="B11" s="11">
        <v>737.38</v>
      </c>
      <c r="C11" s="11">
        <v>0</v>
      </c>
      <c r="D11" s="11">
        <f t="shared" ref="D11:D16" si="9">SUM(B11:C11)</f>
        <v>737.38</v>
      </c>
      <c r="E11" s="11">
        <v>1413.98</v>
      </c>
      <c r="F11" s="11">
        <v>0</v>
      </c>
      <c r="G11" s="11">
        <f t="shared" ref="G11:G16" si="10">SUM(E11:F11)</f>
        <v>1413.98</v>
      </c>
    </row>
    <row r="12" spans="1:7" ht="21.75" customHeight="1" x14ac:dyDescent="0.55000000000000004">
      <c r="A12" s="10" t="s">
        <v>12</v>
      </c>
      <c r="B12" s="11">
        <v>82.45</v>
      </c>
      <c r="C12" s="11">
        <v>3.54</v>
      </c>
      <c r="D12" s="11">
        <f t="shared" si="9"/>
        <v>85.990000000000009</v>
      </c>
      <c r="E12" s="11">
        <v>172.92</v>
      </c>
      <c r="F12" s="11">
        <v>0</v>
      </c>
      <c r="G12" s="11">
        <f t="shared" si="10"/>
        <v>172.92</v>
      </c>
    </row>
    <row r="13" spans="1:7" ht="21.75" customHeight="1" x14ac:dyDescent="0.55000000000000004">
      <c r="A13" s="10" t="s">
        <v>13</v>
      </c>
      <c r="B13" s="11">
        <v>0</v>
      </c>
      <c r="C13" s="11">
        <v>16.88</v>
      </c>
      <c r="D13" s="11">
        <f t="shared" si="9"/>
        <v>16.88</v>
      </c>
      <c r="E13" s="11">
        <v>28.44</v>
      </c>
      <c r="F13" s="11">
        <v>0</v>
      </c>
      <c r="G13" s="11">
        <f t="shared" si="10"/>
        <v>28.44</v>
      </c>
    </row>
    <row r="14" spans="1:7" ht="21.75" customHeight="1" x14ac:dyDescent="0.55000000000000004">
      <c r="A14" s="10" t="s">
        <v>14</v>
      </c>
      <c r="B14" s="11">
        <v>38.65</v>
      </c>
      <c r="C14" s="11">
        <v>0</v>
      </c>
      <c r="D14" s="11">
        <f t="shared" si="9"/>
        <v>38.65</v>
      </c>
      <c r="E14" s="11">
        <v>0</v>
      </c>
      <c r="F14" s="11">
        <v>0</v>
      </c>
      <c r="G14" s="11">
        <f t="shared" si="10"/>
        <v>0</v>
      </c>
    </row>
    <row r="15" spans="1:7" ht="21.75" customHeight="1" x14ac:dyDescent="0.55000000000000004">
      <c r="A15" s="10" t="s">
        <v>15</v>
      </c>
      <c r="B15" s="11">
        <v>38.14</v>
      </c>
      <c r="C15" s="11">
        <v>0</v>
      </c>
      <c r="D15" s="11">
        <f t="shared" si="9"/>
        <v>38.14</v>
      </c>
      <c r="E15" s="11">
        <v>37.409999999999997</v>
      </c>
      <c r="F15" s="11">
        <v>0</v>
      </c>
      <c r="G15" s="11">
        <f t="shared" si="10"/>
        <v>37.409999999999997</v>
      </c>
    </row>
    <row r="16" spans="1:7" ht="21.75" customHeight="1" x14ac:dyDescent="0.55000000000000004">
      <c r="A16" s="10" t="s">
        <v>16</v>
      </c>
      <c r="B16" s="11">
        <v>3.04</v>
      </c>
      <c r="C16" s="11">
        <v>0</v>
      </c>
      <c r="D16" s="11">
        <f t="shared" si="9"/>
        <v>3.04</v>
      </c>
      <c r="E16" s="11">
        <v>2.31</v>
      </c>
      <c r="F16" s="11">
        <v>0</v>
      </c>
      <c r="G16" s="11">
        <f t="shared" si="10"/>
        <v>2.31</v>
      </c>
    </row>
    <row r="17" spans="1:7" s="7" customFormat="1" ht="21.75" customHeight="1" x14ac:dyDescent="0.55000000000000004">
      <c r="A17" s="8" t="s">
        <v>17</v>
      </c>
      <c r="B17" s="9"/>
      <c r="C17" s="9">
        <f>ROUND(((C7+C10)*0.07),2)+ROUND(((B7+B10)*0.07),2)</f>
        <v>399.77</v>
      </c>
      <c r="D17" s="9">
        <f>SUM(B17:C17)</f>
        <v>399.77</v>
      </c>
      <c r="E17" s="9"/>
      <c r="F17" s="9">
        <f>ROUND(((F7+F10)*0.07),2)+ROUND(((E7+E10)*0.07),2)</f>
        <v>548.73</v>
      </c>
      <c r="G17" s="9">
        <f>SUM(E17:F17)</f>
        <v>548.73</v>
      </c>
    </row>
    <row r="18" spans="1:7" s="7" customFormat="1" ht="21.75" customHeight="1" x14ac:dyDescent="0.55000000000000004">
      <c r="A18" s="8" t="s">
        <v>18</v>
      </c>
      <c r="B18" s="9">
        <f t="shared" ref="B18:G18" si="11">SUM(B19:B22)</f>
        <v>0</v>
      </c>
      <c r="C18" s="9">
        <f t="shared" si="11"/>
        <v>3211.6400000000003</v>
      </c>
      <c r="D18" s="9">
        <f t="shared" si="11"/>
        <v>3211.6400000000003</v>
      </c>
      <c r="E18" s="9">
        <f t="shared" si="11"/>
        <v>0</v>
      </c>
      <c r="F18" s="9">
        <f t="shared" si="11"/>
        <v>3067.39</v>
      </c>
      <c r="G18" s="9">
        <f t="shared" si="11"/>
        <v>3067.39</v>
      </c>
    </row>
    <row r="19" spans="1:7" ht="21.75" customHeight="1" x14ac:dyDescent="0.55000000000000004">
      <c r="A19" s="10" t="s">
        <v>19</v>
      </c>
      <c r="B19" s="11">
        <v>0</v>
      </c>
      <c r="C19" s="11">
        <v>1200</v>
      </c>
      <c r="D19" s="11">
        <f t="shared" ref="D19:D22" si="12">SUM(B19:C19)</f>
        <v>1200</v>
      </c>
      <c r="E19" s="11">
        <v>0</v>
      </c>
      <c r="F19" s="11">
        <v>1200</v>
      </c>
      <c r="G19" s="11">
        <f t="shared" ref="G19:G22" si="13">SUM(E19:F19)</f>
        <v>1200</v>
      </c>
    </row>
    <row r="20" spans="1:7" ht="21.75" customHeight="1" x14ac:dyDescent="0.55000000000000004">
      <c r="A20" s="10" t="s">
        <v>20</v>
      </c>
      <c r="B20" s="11">
        <v>0</v>
      </c>
      <c r="C20" s="11">
        <v>327.83</v>
      </c>
      <c r="D20" s="11">
        <f t="shared" si="12"/>
        <v>327.83</v>
      </c>
      <c r="E20" s="11">
        <v>0</v>
      </c>
      <c r="F20" s="11">
        <v>343.58</v>
      </c>
      <c r="G20" s="11">
        <f t="shared" si="13"/>
        <v>343.58</v>
      </c>
    </row>
    <row r="21" spans="1:7" ht="21.75" customHeight="1" x14ac:dyDescent="0.55000000000000004">
      <c r="A21" s="10" t="s">
        <v>21</v>
      </c>
      <c r="B21" s="11">
        <v>0</v>
      </c>
      <c r="C21" s="11">
        <v>212.65</v>
      </c>
      <c r="D21" s="11">
        <f t="shared" si="12"/>
        <v>212.65</v>
      </c>
      <c r="E21" s="11">
        <v>0</v>
      </c>
      <c r="F21" s="11">
        <v>157.88999999999999</v>
      </c>
      <c r="G21" s="11">
        <f t="shared" si="13"/>
        <v>157.88999999999999</v>
      </c>
    </row>
    <row r="22" spans="1:7" ht="21.75" customHeight="1" x14ac:dyDescent="0.55000000000000004">
      <c r="A22" s="10" t="s">
        <v>22</v>
      </c>
      <c r="B22" s="11">
        <v>0</v>
      </c>
      <c r="C22" s="11">
        <v>1471.16</v>
      </c>
      <c r="D22" s="11">
        <f t="shared" si="12"/>
        <v>1471.16</v>
      </c>
      <c r="E22" s="11">
        <v>0</v>
      </c>
      <c r="F22" s="11">
        <v>1365.92</v>
      </c>
      <c r="G22" s="11">
        <f t="shared" si="13"/>
        <v>1365.92</v>
      </c>
    </row>
    <row r="23" spans="1:7" s="7" customFormat="1" ht="21.75" customHeight="1" x14ac:dyDescent="0.55000000000000004">
      <c r="A23" s="8" t="s">
        <v>23</v>
      </c>
      <c r="B23" s="9">
        <f t="shared" ref="B23:C23" si="14">SUM(B6,B18)</f>
        <v>3208.1</v>
      </c>
      <c r="C23" s="9">
        <f t="shared" si="14"/>
        <v>6114.2100000000009</v>
      </c>
      <c r="D23" s="9">
        <f>SUM(D6,D18)</f>
        <v>9322.3100000000013</v>
      </c>
      <c r="E23" s="9">
        <f t="shared" ref="E23:F23" si="15">SUM(E6,E18)</f>
        <v>3614.16</v>
      </c>
      <c r="F23" s="9">
        <f t="shared" si="15"/>
        <v>7840.93</v>
      </c>
      <c r="G23" s="9">
        <f>SUM(G6,G18)</f>
        <v>11455.09</v>
      </c>
    </row>
    <row r="24" spans="1:7" s="7" customFormat="1" ht="21.75" customHeight="1" x14ac:dyDescent="0.55000000000000004">
      <c r="A24" s="8" t="s">
        <v>24</v>
      </c>
      <c r="B24" s="9">
        <f>B23/B25</f>
        <v>12.150513199257661</v>
      </c>
      <c r="C24" s="9">
        <f>C23/B25</f>
        <v>23.157254857402574</v>
      </c>
      <c r="D24" s="9">
        <f>+D23/B25</f>
        <v>35.307768056660237</v>
      </c>
      <c r="E24" s="9">
        <f>E23/E25</f>
        <v>14.134376222135314</v>
      </c>
      <c r="F24" s="9">
        <f>F23/E25</f>
        <v>30.664567852952683</v>
      </c>
      <c r="G24" s="9">
        <f>+G23/E25</f>
        <v>44.798944075087995</v>
      </c>
    </row>
    <row r="25" spans="1:7" s="7" customFormat="1" ht="21.75" customHeight="1" x14ac:dyDescent="0.55000000000000004">
      <c r="A25" s="10" t="s">
        <v>25</v>
      </c>
      <c r="B25" s="28">
        <v>264.02999999999997</v>
      </c>
      <c r="C25" s="29"/>
      <c r="D25" s="30"/>
      <c r="E25" s="28">
        <v>255.7</v>
      </c>
      <c r="F25" s="29"/>
      <c r="G25" s="30"/>
    </row>
    <row r="26" spans="1:7" s="7" customFormat="1" ht="21.75" customHeight="1" x14ac:dyDescent="0.55000000000000004">
      <c r="A26" s="10" t="s">
        <v>26</v>
      </c>
      <c r="B26" s="28">
        <v>50.6</v>
      </c>
      <c r="C26" s="29"/>
      <c r="D26" s="30"/>
      <c r="E26" s="28">
        <v>50.6</v>
      </c>
      <c r="F26" s="29"/>
      <c r="G26" s="30"/>
    </row>
    <row r="27" spans="1:7" s="7" customFormat="1" ht="21.75" customHeight="1" x14ac:dyDescent="0.55000000000000004">
      <c r="A27" s="10" t="s">
        <v>27</v>
      </c>
      <c r="B27" s="28">
        <f>B25*B26</f>
        <v>13359.918</v>
      </c>
      <c r="C27" s="29"/>
      <c r="D27" s="30"/>
      <c r="E27" s="28">
        <f>E25*E26</f>
        <v>12938.42</v>
      </c>
      <c r="F27" s="29"/>
      <c r="G27" s="30"/>
    </row>
    <row r="28" spans="1:7" s="7" customFormat="1" ht="21.75" customHeight="1" x14ac:dyDescent="0.55000000000000004">
      <c r="A28" s="8" t="s">
        <v>28</v>
      </c>
      <c r="B28" s="12">
        <f>B27-B23</f>
        <v>10151.817999999999</v>
      </c>
      <c r="C28" s="12"/>
      <c r="D28" s="9">
        <f>+B27-D23</f>
        <v>4037.6079999999984</v>
      </c>
      <c r="E28" s="12">
        <f>E27-E23</f>
        <v>9324.26</v>
      </c>
      <c r="F28" s="12"/>
      <c r="G28" s="9">
        <f>+E27-G23</f>
        <v>1483.33</v>
      </c>
    </row>
    <row r="29" spans="1:7" s="7" customFormat="1" ht="21.75" customHeight="1" x14ac:dyDescent="0.55000000000000004">
      <c r="A29" s="13" t="s">
        <v>29</v>
      </c>
      <c r="B29" s="15">
        <f>B28/B25</f>
        <v>38.449486800742342</v>
      </c>
      <c r="C29" s="15"/>
      <c r="D29" s="14">
        <f>+D28/B25</f>
        <v>15.292231943339768</v>
      </c>
      <c r="E29" s="15">
        <f>E28/E25</f>
        <v>36.465623777864685</v>
      </c>
      <c r="F29" s="15"/>
      <c r="G29" s="14">
        <f>+G28/E25</f>
        <v>5.8010559249120064</v>
      </c>
    </row>
  </sheetData>
  <mergeCells count="10">
    <mergeCell ref="B27:D27"/>
    <mergeCell ref="E27:G27"/>
    <mergeCell ref="B25:D25"/>
    <mergeCell ref="E25:G25"/>
    <mergeCell ref="B26:D26"/>
    <mergeCell ref="E26:G26"/>
    <mergeCell ref="A3:A5"/>
    <mergeCell ref="B3:G3"/>
    <mergeCell ref="B4:D4"/>
    <mergeCell ref="E4:G4"/>
  </mergeCells>
  <pageMargins left="0.35" right="0.18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90" zoomScaleNormal="90" workbookViewId="0">
      <pane xSplit="1" ySplit="5" topLeftCell="B6" activePane="bottomRight" state="frozen"/>
      <selection activeCell="M27" sqref="M27"/>
      <selection pane="topRight" activeCell="M27" sqref="M27"/>
      <selection pane="bottomLeft" activeCell="M27" sqref="M27"/>
      <selection pane="bottomRight" activeCell="I10" sqref="I10"/>
    </sheetView>
  </sheetViews>
  <sheetFormatPr defaultColWidth="9" defaultRowHeight="24" x14ac:dyDescent="0.55000000000000004"/>
  <cols>
    <col min="1" max="1" width="38.7109375" style="4" customWidth="1"/>
    <col min="2" max="7" width="10.7109375" style="3" customWidth="1"/>
    <col min="8" max="16384" width="9" style="4"/>
  </cols>
  <sheetData>
    <row r="1" spans="1:7" x14ac:dyDescent="0.55000000000000004">
      <c r="A1" s="18" t="s">
        <v>39</v>
      </c>
    </row>
    <row r="2" spans="1:7" x14ac:dyDescent="0.55000000000000004">
      <c r="A2" s="16"/>
      <c r="B2" s="16"/>
      <c r="C2" s="16"/>
      <c r="D2" s="16"/>
      <c r="E2" s="16"/>
      <c r="F2" s="16"/>
      <c r="G2" s="17" t="s">
        <v>0</v>
      </c>
    </row>
    <row r="3" spans="1:7" x14ac:dyDescent="0.55000000000000004">
      <c r="A3" s="19" t="s">
        <v>1</v>
      </c>
      <c r="B3" s="22" t="s">
        <v>35</v>
      </c>
      <c r="C3" s="23"/>
      <c r="D3" s="23"/>
      <c r="E3" s="23"/>
      <c r="F3" s="23"/>
      <c r="G3" s="24"/>
    </row>
    <row r="4" spans="1:7" x14ac:dyDescent="0.55000000000000004">
      <c r="A4" s="20"/>
      <c r="B4" s="25" t="s">
        <v>2</v>
      </c>
      <c r="C4" s="26"/>
      <c r="D4" s="27"/>
      <c r="E4" s="25" t="s">
        <v>3</v>
      </c>
      <c r="F4" s="26"/>
      <c r="G4" s="27"/>
    </row>
    <row r="5" spans="1:7" x14ac:dyDescent="0.55000000000000004">
      <c r="A5" s="21"/>
      <c r="B5" s="1" t="s">
        <v>4</v>
      </c>
      <c r="C5" s="1" t="s">
        <v>36</v>
      </c>
      <c r="D5" s="2" t="s">
        <v>5</v>
      </c>
      <c r="E5" s="1" t="s">
        <v>4</v>
      </c>
      <c r="F5" s="1" t="s">
        <v>36</v>
      </c>
      <c r="G5" s="2" t="s">
        <v>5</v>
      </c>
    </row>
    <row r="6" spans="1:7" s="7" customFormat="1" x14ac:dyDescent="0.55000000000000004">
      <c r="A6" s="5" t="s">
        <v>6</v>
      </c>
      <c r="B6" s="6">
        <f t="shared" ref="B6:C6" si="0">SUM(B7+B10+B17)</f>
        <v>14744.8</v>
      </c>
      <c r="C6" s="6">
        <f t="shared" si="0"/>
        <v>11735.09</v>
      </c>
      <c r="D6" s="6">
        <f>SUM(D7+D10+D17)</f>
        <v>26479.89</v>
      </c>
      <c r="E6" s="6">
        <f t="shared" ref="E6:F6" si="1">SUM(E7+E10+E17)</f>
        <v>12799.26</v>
      </c>
      <c r="F6" s="6">
        <f t="shared" si="1"/>
        <v>11552.18</v>
      </c>
      <c r="G6" s="6">
        <f>SUM(G7+G10+G17)</f>
        <v>24351.440000000002</v>
      </c>
    </row>
    <row r="7" spans="1:7" s="7" customFormat="1" x14ac:dyDescent="0.55000000000000004">
      <c r="A7" s="8" t="s">
        <v>7</v>
      </c>
      <c r="B7" s="9">
        <f t="shared" ref="B7:C7" si="2">SUM(B8:B9)</f>
        <v>7935</v>
      </c>
      <c r="C7" s="9">
        <f t="shared" si="2"/>
        <v>9959.64</v>
      </c>
      <c r="D7" s="9">
        <f>SUM(D8:D9)</f>
        <v>17894.64</v>
      </c>
      <c r="E7" s="9">
        <f t="shared" ref="E7:F7" si="3">SUM(E8:E9)</f>
        <v>4840.99</v>
      </c>
      <c r="F7" s="9">
        <f t="shared" si="3"/>
        <v>9949.7900000000009</v>
      </c>
      <c r="G7" s="9">
        <f>SUM(G8:G9)</f>
        <v>14790.780000000002</v>
      </c>
    </row>
    <row r="8" spans="1:7" x14ac:dyDescent="0.55000000000000004">
      <c r="A8" s="10" t="s">
        <v>8</v>
      </c>
      <c r="B8" s="11">
        <v>5379.04</v>
      </c>
      <c r="C8" s="11">
        <v>9959.64</v>
      </c>
      <c r="D8" s="11">
        <f t="shared" ref="D8:D9" si="4">SUM(B8:C8)</f>
        <v>15338.68</v>
      </c>
      <c r="E8" s="11">
        <v>3105.44</v>
      </c>
      <c r="F8" s="11">
        <v>8826.8700000000008</v>
      </c>
      <c r="G8" s="11">
        <f t="shared" ref="G8:G9" si="5">SUM(E8:F8)</f>
        <v>11932.310000000001</v>
      </c>
    </row>
    <row r="9" spans="1:7" x14ac:dyDescent="0.55000000000000004">
      <c r="A9" s="10" t="s">
        <v>9</v>
      </c>
      <c r="B9" s="11">
        <v>2555.96</v>
      </c>
      <c r="C9" s="11">
        <v>0</v>
      </c>
      <c r="D9" s="11">
        <f t="shared" si="4"/>
        <v>2555.96</v>
      </c>
      <c r="E9" s="11">
        <v>1735.55</v>
      </c>
      <c r="F9" s="11">
        <v>1122.92</v>
      </c>
      <c r="G9" s="11">
        <f t="shared" si="5"/>
        <v>2858.4700000000003</v>
      </c>
    </row>
    <row r="10" spans="1:7" s="7" customFormat="1" x14ac:dyDescent="0.55000000000000004">
      <c r="A10" s="8" t="s">
        <v>10</v>
      </c>
      <c r="B10" s="9">
        <f t="shared" ref="B10:G10" si="6">SUM(B11+B12+B13+B14+B15+B16)</f>
        <v>6809.7999999999993</v>
      </c>
      <c r="C10" s="9">
        <f t="shared" si="6"/>
        <v>43.12</v>
      </c>
      <c r="D10" s="9">
        <f t="shared" si="6"/>
        <v>6852.9199999999992</v>
      </c>
      <c r="E10" s="9">
        <f t="shared" si="6"/>
        <v>7958.27</v>
      </c>
      <c r="F10" s="9">
        <f t="shared" si="6"/>
        <v>9.3000000000000007</v>
      </c>
      <c r="G10" s="9">
        <f t="shared" si="6"/>
        <v>7967.57</v>
      </c>
    </row>
    <row r="11" spans="1:7" x14ac:dyDescent="0.55000000000000004">
      <c r="A11" s="10" t="s">
        <v>11</v>
      </c>
      <c r="B11" s="11">
        <v>3933.21</v>
      </c>
      <c r="C11" s="11">
        <v>43.12</v>
      </c>
      <c r="D11" s="11">
        <f t="shared" ref="D11:D16" si="7">SUM(B11:C11)</f>
        <v>3976.33</v>
      </c>
      <c r="E11" s="11">
        <v>3542.72</v>
      </c>
      <c r="F11" s="11">
        <v>0</v>
      </c>
      <c r="G11" s="11">
        <f t="shared" ref="G11:G16" si="8">SUM(E11:F11)</f>
        <v>3542.72</v>
      </c>
    </row>
    <row r="12" spans="1:7" x14ac:dyDescent="0.55000000000000004">
      <c r="A12" s="10" t="s">
        <v>12</v>
      </c>
      <c r="B12" s="11">
        <v>1322.5</v>
      </c>
      <c r="C12" s="11">
        <v>0</v>
      </c>
      <c r="D12" s="11">
        <f t="shared" si="7"/>
        <v>1322.5</v>
      </c>
      <c r="E12" s="11">
        <v>1812.22</v>
      </c>
      <c r="F12" s="11">
        <v>0</v>
      </c>
      <c r="G12" s="11">
        <f t="shared" si="8"/>
        <v>1812.22</v>
      </c>
    </row>
    <row r="13" spans="1:7" x14ac:dyDescent="0.55000000000000004">
      <c r="A13" s="10" t="s">
        <v>13</v>
      </c>
      <c r="B13" s="11">
        <v>297.61</v>
      </c>
      <c r="C13" s="11">
        <v>0</v>
      </c>
      <c r="D13" s="11">
        <f t="shared" si="7"/>
        <v>297.61</v>
      </c>
      <c r="E13" s="11">
        <v>403.68</v>
      </c>
      <c r="F13" s="11">
        <v>0</v>
      </c>
      <c r="G13" s="11">
        <f t="shared" si="8"/>
        <v>403.68</v>
      </c>
    </row>
    <row r="14" spans="1:7" x14ac:dyDescent="0.55000000000000004">
      <c r="A14" s="10" t="s">
        <v>14</v>
      </c>
      <c r="B14" s="11">
        <v>474.74</v>
      </c>
      <c r="C14" s="11">
        <v>0</v>
      </c>
      <c r="D14" s="11">
        <f t="shared" si="7"/>
        <v>474.74</v>
      </c>
      <c r="E14" s="11">
        <v>862.64</v>
      </c>
      <c r="F14" s="11">
        <v>0</v>
      </c>
      <c r="G14" s="11">
        <f t="shared" si="8"/>
        <v>862.64</v>
      </c>
    </row>
    <row r="15" spans="1:7" x14ac:dyDescent="0.55000000000000004">
      <c r="A15" s="10" t="s">
        <v>15</v>
      </c>
      <c r="B15" s="11">
        <v>752.84</v>
      </c>
      <c r="C15" s="11">
        <v>0</v>
      </c>
      <c r="D15" s="11">
        <f t="shared" si="7"/>
        <v>752.84</v>
      </c>
      <c r="E15" s="11">
        <v>1287.44</v>
      </c>
      <c r="F15" s="11">
        <v>9.3000000000000007</v>
      </c>
      <c r="G15" s="11">
        <f t="shared" si="8"/>
        <v>1296.74</v>
      </c>
    </row>
    <row r="16" spans="1:7" x14ac:dyDescent="0.55000000000000004">
      <c r="A16" s="10" t="s">
        <v>16</v>
      </c>
      <c r="B16" s="11">
        <v>28.9</v>
      </c>
      <c r="C16" s="11">
        <v>0</v>
      </c>
      <c r="D16" s="11">
        <f t="shared" si="7"/>
        <v>28.9</v>
      </c>
      <c r="E16" s="11">
        <v>49.57</v>
      </c>
      <c r="F16" s="11">
        <v>0</v>
      </c>
      <c r="G16" s="11">
        <f t="shared" si="8"/>
        <v>49.57</v>
      </c>
    </row>
    <row r="17" spans="1:7" s="7" customFormat="1" x14ac:dyDescent="0.55000000000000004">
      <c r="A17" s="8" t="s">
        <v>17</v>
      </c>
      <c r="B17" s="9"/>
      <c r="C17" s="9">
        <f>ROUND(((C7+C10)*0.07),2)+ROUND(((B7+B10)*0.07),2)</f>
        <v>1732.3300000000002</v>
      </c>
      <c r="D17" s="9">
        <f>SUM(B17:C17)</f>
        <v>1732.3300000000002</v>
      </c>
      <c r="E17" s="9"/>
      <c r="F17" s="9">
        <f>ROUND(((F7+F10)*0.07),2)+ROUND(((E7+E10)*0.07),2)</f>
        <v>1593.0900000000001</v>
      </c>
      <c r="G17" s="9">
        <f>SUM(E17:F17)</f>
        <v>1593.0900000000001</v>
      </c>
    </row>
    <row r="18" spans="1:7" s="7" customFormat="1" x14ac:dyDescent="0.55000000000000004">
      <c r="A18" s="8" t="s">
        <v>18</v>
      </c>
      <c r="B18" s="9">
        <f t="shared" ref="B18:C18" si="9">SUM(B19:B22)</f>
        <v>0</v>
      </c>
      <c r="C18" s="9">
        <f t="shared" si="9"/>
        <v>3419.2699999999995</v>
      </c>
      <c r="D18" s="9">
        <f>SUM(D19:D22)</f>
        <v>3419.2699999999995</v>
      </c>
      <c r="E18" s="9">
        <f t="shared" ref="E18:F18" si="10">SUM(E19:E22)</f>
        <v>0</v>
      </c>
      <c r="F18" s="9">
        <f t="shared" si="10"/>
        <v>4333.09</v>
      </c>
      <c r="G18" s="9">
        <f>SUM(G19:G22)</f>
        <v>4333.09</v>
      </c>
    </row>
    <row r="19" spans="1:7" x14ac:dyDescent="0.55000000000000004">
      <c r="A19" s="10" t="s">
        <v>30</v>
      </c>
      <c r="B19" s="11">
        <v>0</v>
      </c>
      <c r="C19" s="11">
        <v>1200</v>
      </c>
      <c r="D19" s="11">
        <f t="shared" ref="D19:D22" si="11">SUM(B19:C19)</f>
        <v>1200</v>
      </c>
      <c r="E19" s="11">
        <v>0</v>
      </c>
      <c r="F19" s="11">
        <v>1200</v>
      </c>
      <c r="G19" s="11">
        <f>SUM(E19:F19)</f>
        <v>1200</v>
      </c>
    </row>
    <row r="20" spans="1:7" x14ac:dyDescent="0.55000000000000004">
      <c r="A20" s="10" t="s">
        <v>31</v>
      </c>
      <c r="B20" s="11">
        <v>0</v>
      </c>
      <c r="C20" s="11">
        <v>727.66</v>
      </c>
      <c r="D20" s="11">
        <f t="shared" si="11"/>
        <v>727.66</v>
      </c>
      <c r="E20" s="11">
        <v>0</v>
      </c>
      <c r="F20" s="11">
        <v>1234.75</v>
      </c>
      <c r="G20" s="11">
        <f t="shared" ref="G20:G22" si="12">SUM(E20:F20)</f>
        <v>1234.75</v>
      </c>
    </row>
    <row r="21" spans="1:7" x14ac:dyDescent="0.55000000000000004">
      <c r="A21" s="10" t="s">
        <v>32</v>
      </c>
      <c r="B21" s="11">
        <v>0</v>
      </c>
      <c r="C21" s="11">
        <v>313.10000000000002</v>
      </c>
      <c r="D21" s="11">
        <f t="shared" si="11"/>
        <v>313.10000000000002</v>
      </c>
      <c r="E21" s="11">
        <v>0</v>
      </c>
      <c r="F21" s="11">
        <v>511.64</v>
      </c>
      <c r="G21" s="11">
        <f t="shared" si="12"/>
        <v>511.64</v>
      </c>
    </row>
    <row r="22" spans="1:7" x14ac:dyDescent="0.55000000000000004">
      <c r="A22" s="10" t="s">
        <v>33</v>
      </c>
      <c r="B22" s="11">
        <v>0</v>
      </c>
      <c r="C22" s="11">
        <v>1178.51</v>
      </c>
      <c r="D22" s="11">
        <f t="shared" si="11"/>
        <v>1178.51</v>
      </c>
      <c r="E22" s="11">
        <v>0</v>
      </c>
      <c r="F22" s="11">
        <v>1386.7</v>
      </c>
      <c r="G22" s="11">
        <f t="shared" si="12"/>
        <v>1386.7</v>
      </c>
    </row>
    <row r="23" spans="1:7" s="7" customFormat="1" x14ac:dyDescent="0.55000000000000004">
      <c r="A23" s="8" t="s">
        <v>23</v>
      </c>
      <c r="B23" s="9">
        <f t="shared" ref="B23:C23" si="13">SUM(B6,B18)</f>
        <v>14744.8</v>
      </c>
      <c r="C23" s="9">
        <f t="shared" si="13"/>
        <v>15154.36</v>
      </c>
      <c r="D23" s="9">
        <f>SUM(D6+D18)</f>
        <v>29899.16</v>
      </c>
      <c r="E23" s="9">
        <f t="shared" ref="E23:F23" si="14">SUM(E6,E18)</f>
        <v>12799.26</v>
      </c>
      <c r="F23" s="9">
        <f t="shared" si="14"/>
        <v>15885.27</v>
      </c>
      <c r="G23" s="9">
        <f>SUM(G6+G18)</f>
        <v>28684.530000000002</v>
      </c>
    </row>
    <row r="24" spans="1:7" s="7" customFormat="1" x14ac:dyDescent="0.55000000000000004">
      <c r="A24" s="8" t="s">
        <v>24</v>
      </c>
      <c r="B24" s="9">
        <f>B23/B25</f>
        <v>8.854991171913472</v>
      </c>
      <c r="C24" s="9">
        <f>C23/B25</f>
        <v>9.1009524724647779</v>
      </c>
      <c r="D24" s="9">
        <f>+D23/B25</f>
        <v>17.955943644378248</v>
      </c>
      <c r="E24" s="9">
        <f>E23/E25</f>
        <v>12.130275316305738</v>
      </c>
      <c r="F24" s="9">
        <f>F23/E25</f>
        <v>15.054987442543712</v>
      </c>
      <c r="G24" s="9">
        <f>+G23/E25</f>
        <v>27.185262758849454</v>
      </c>
    </row>
    <row r="25" spans="1:7" s="7" customFormat="1" x14ac:dyDescent="0.55000000000000004">
      <c r="A25" s="10" t="s">
        <v>25</v>
      </c>
      <c r="B25" s="28">
        <v>1665.14</v>
      </c>
      <c r="C25" s="29"/>
      <c r="D25" s="30"/>
      <c r="E25" s="28">
        <v>1055.1500000000001</v>
      </c>
      <c r="F25" s="29"/>
      <c r="G25" s="30"/>
    </row>
    <row r="26" spans="1:7" s="7" customFormat="1" x14ac:dyDescent="0.55000000000000004">
      <c r="A26" s="10" t="s">
        <v>26</v>
      </c>
      <c r="B26" s="28">
        <v>69.38</v>
      </c>
      <c r="C26" s="29"/>
      <c r="D26" s="30"/>
      <c r="E26" s="28">
        <v>69.38</v>
      </c>
      <c r="F26" s="29"/>
      <c r="G26" s="30"/>
    </row>
    <row r="27" spans="1:7" s="7" customFormat="1" x14ac:dyDescent="0.55000000000000004">
      <c r="A27" s="10" t="s">
        <v>27</v>
      </c>
      <c r="B27" s="28">
        <f>B25*B26</f>
        <v>115527.4132</v>
      </c>
      <c r="C27" s="29"/>
      <c r="D27" s="30"/>
      <c r="E27" s="28">
        <f>E25*E26</f>
        <v>73206.307000000001</v>
      </c>
      <c r="F27" s="29"/>
      <c r="G27" s="30"/>
    </row>
    <row r="28" spans="1:7" s="7" customFormat="1" x14ac:dyDescent="0.55000000000000004">
      <c r="A28" s="8" t="s">
        <v>28</v>
      </c>
      <c r="B28" s="12">
        <f>B27-B23</f>
        <v>100782.61319999999</v>
      </c>
      <c r="C28" s="12"/>
      <c r="D28" s="9">
        <f>+B27-D23</f>
        <v>85628.253199999992</v>
      </c>
      <c r="E28" s="12">
        <f>E27-E23</f>
        <v>60407.046999999999</v>
      </c>
      <c r="F28" s="12"/>
      <c r="G28" s="9">
        <f>+E27-G23</f>
        <v>44521.777000000002</v>
      </c>
    </row>
    <row r="29" spans="1:7" s="7" customFormat="1" x14ac:dyDescent="0.55000000000000004">
      <c r="A29" s="13" t="s">
        <v>29</v>
      </c>
      <c r="B29" s="15">
        <f>B28/B25</f>
        <v>60.52500882808652</v>
      </c>
      <c r="C29" s="15"/>
      <c r="D29" s="14">
        <f>+D28/B25</f>
        <v>51.424056355621744</v>
      </c>
      <c r="E29" s="15">
        <f>E28/E25</f>
        <v>57.249724683694254</v>
      </c>
      <c r="F29" s="15"/>
      <c r="G29" s="14">
        <f>+G28/E25</f>
        <v>42.194737241150548</v>
      </c>
    </row>
  </sheetData>
  <mergeCells count="10">
    <mergeCell ref="B26:D26"/>
    <mergeCell ref="E25:G25"/>
    <mergeCell ref="E26:G26"/>
    <mergeCell ref="B27:D27"/>
    <mergeCell ref="E27:G27"/>
    <mergeCell ref="A3:A5"/>
    <mergeCell ref="B3:G3"/>
    <mergeCell ref="B4:D4"/>
    <mergeCell ref="E4:G4"/>
    <mergeCell ref="B25:D25"/>
  </mergeCells>
  <pageMargins left="0.33" right="0.18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90" zoomScaleNormal="90" workbookViewId="0">
      <pane xSplit="1" ySplit="5" topLeftCell="B6" activePane="bottomRight" state="frozen"/>
      <selection activeCell="M27" sqref="M27"/>
      <selection pane="topRight" activeCell="M27" sqref="M27"/>
      <selection pane="bottomLeft" activeCell="M27" sqref="M27"/>
      <selection pane="bottomRight" activeCell="I10" sqref="I10"/>
    </sheetView>
  </sheetViews>
  <sheetFormatPr defaultColWidth="9" defaultRowHeight="24" x14ac:dyDescent="0.55000000000000004"/>
  <cols>
    <col min="1" max="1" width="38.7109375" style="4" customWidth="1"/>
    <col min="2" max="7" width="10.7109375" style="3" customWidth="1"/>
    <col min="8" max="16384" width="9" style="4"/>
  </cols>
  <sheetData>
    <row r="1" spans="1:7" x14ac:dyDescent="0.55000000000000004">
      <c r="A1" s="18" t="s">
        <v>40</v>
      </c>
    </row>
    <row r="2" spans="1:7" x14ac:dyDescent="0.55000000000000004">
      <c r="A2" s="16"/>
      <c r="B2" s="16"/>
      <c r="C2" s="16"/>
      <c r="D2" s="16"/>
      <c r="E2" s="16"/>
      <c r="F2" s="16"/>
      <c r="G2" s="31" t="s">
        <v>0</v>
      </c>
    </row>
    <row r="3" spans="1:7" x14ac:dyDescent="0.55000000000000004">
      <c r="A3" s="19" t="s">
        <v>1</v>
      </c>
      <c r="B3" s="22" t="s">
        <v>35</v>
      </c>
      <c r="C3" s="23"/>
      <c r="D3" s="23"/>
      <c r="E3" s="23"/>
      <c r="F3" s="23"/>
      <c r="G3" s="24"/>
    </row>
    <row r="4" spans="1:7" x14ac:dyDescent="0.55000000000000004">
      <c r="A4" s="20"/>
      <c r="B4" s="25" t="s">
        <v>2</v>
      </c>
      <c r="C4" s="26"/>
      <c r="D4" s="27"/>
      <c r="E4" s="25" t="s">
        <v>3</v>
      </c>
      <c r="F4" s="26"/>
      <c r="G4" s="27"/>
    </row>
    <row r="5" spans="1:7" x14ac:dyDescent="0.55000000000000004">
      <c r="A5" s="21"/>
      <c r="B5" s="1" t="s">
        <v>4</v>
      </c>
      <c r="C5" s="1" t="s">
        <v>36</v>
      </c>
      <c r="D5" s="2" t="s">
        <v>5</v>
      </c>
      <c r="E5" s="1" t="s">
        <v>4</v>
      </c>
      <c r="F5" s="1" t="s">
        <v>36</v>
      </c>
      <c r="G5" s="2" t="s">
        <v>5</v>
      </c>
    </row>
    <row r="6" spans="1:7" s="7" customFormat="1" x14ac:dyDescent="0.55000000000000004">
      <c r="A6" s="5" t="s">
        <v>6</v>
      </c>
      <c r="B6" s="6">
        <f t="shared" ref="B6:C6" si="0">SUM(B7+B10+B17)</f>
        <v>2045.87</v>
      </c>
      <c r="C6" s="6">
        <f t="shared" si="0"/>
        <v>3746.44</v>
      </c>
      <c r="D6" s="6">
        <f>SUM(D7+D10+D17)</f>
        <v>5792.3099999999995</v>
      </c>
      <c r="E6" s="6">
        <f t="shared" ref="E6:F6" si="1">SUM(E7+E10+E17)</f>
        <v>4010.4799999999996</v>
      </c>
      <c r="F6" s="6">
        <f t="shared" si="1"/>
        <v>1450.79</v>
      </c>
      <c r="G6" s="6">
        <f>SUM(G7+G10+G17)</f>
        <v>5461.2699999999995</v>
      </c>
    </row>
    <row r="7" spans="1:7" s="7" customFormat="1" x14ac:dyDescent="0.55000000000000004">
      <c r="A7" s="8" t="s">
        <v>7</v>
      </c>
      <c r="B7" s="9">
        <f t="shared" ref="B7:C7" si="2">SUM(B8:B9)</f>
        <v>383.75</v>
      </c>
      <c r="C7" s="9">
        <f t="shared" si="2"/>
        <v>3367.5</v>
      </c>
      <c r="D7" s="9">
        <f>SUM(D8:D9)</f>
        <v>3751.25</v>
      </c>
      <c r="E7" s="9">
        <f t="shared" ref="E7:F7" si="3">SUM(E8:E9)</f>
        <v>2248.91</v>
      </c>
      <c r="F7" s="9">
        <f t="shared" si="3"/>
        <v>1093.51</v>
      </c>
      <c r="G7" s="9">
        <f>SUM(G8:G9)</f>
        <v>3342.42</v>
      </c>
    </row>
    <row r="8" spans="1:7" x14ac:dyDescent="0.55000000000000004">
      <c r="A8" s="10" t="s">
        <v>8</v>
      </c>
      <c r="B8" s="11">
        <v>76.37</v>
      </c>
      <c r="C8" s="11">
        <v>853.03</v>
      </c>
      <c r="D8" s="11">
        <f t="shared" ref="D8:D9" si="4">SUM(B8:C8)</f>
        <v>929.4</v>
      </c>
      <c r="E8" s="11">
        <v>635.96</v>
      </c>
      <c r="F8" s="11">
        <v>820.12</v>
      </c>
      <c r="G8" s="11">
        <f t="shared" ref="G8:G9" si="5">SUM(E8:F8)</f>
        <v>1456.08</v>
      </c>
    </row>
    <row r="9" spans="1:7" x14ac:dyDescent="0.55000000000000004">
      <c r="A9" s="10" t="s">
        <v>9</v>
      </c>
      <c r="B9" s="11">
        <v>307.38</v>
      </c>
      <c r="C9" s="11">
        <v>2514.4699999999998</v>
      </c>
      <c r="D9" s="11">
        <f t="shared" si="4"/>
        <v>2821.85</v>
      </c>
      <c r="E9" s="11">
        <v>1612.95</v>
      </c>
      <c r="F9" s="11">
        <v>273.39</v>
      </c>
      <c r="G9" s="11">
        <f t="shared" si="5"/>
        <v>1886.3400000000001</v>
      </c>
    </row>
    <row r="10" spans="1:7" s="7" customFormat="1" x14ac:dyDescent="0.55000000000000004">
      <c r="A10" s="8" t="s">
        <v>10</v>
      </c>
      <c r="B10" s="9">
        <f t="shared" ref="B10:G10" si="6">SUM(B11+B12+B13+B14+B15+B16)</f>
        <v>1662.12</v>
      </c>
      <c r="C10" s="9">
        <f t="shared" si="6"/>
        <v>0</v>
      </c>
      <c r="D10" s="9">
        <f t="shared" si="6"/>
        <v>1662.12</v>
      </c>
      <c r="E10" s="9">
        <f t="shared" si="6"/>
        <v>1761.57</v>
      </c>
      <c r="F10" s="9">
        <f t="shared" si="6"/>
        <v>0</v>
      </c>
      <c r="G10" s="9">
        <f t="shared" si="6"/>
        <v>1761.57</v>
      </c>
    </row>
    <row r="11" spans="1:7" x14ac:dyDescent="0.55000000000000004">
      <c r="A11" s="10" t="s">
        <v>11</v>
      </c>
      <c r="B11" s="11">
        <v>1519.47</v>
      </c>
      <c r="C11" s="11">
        <v>0</v>
      </c>
      <c r="D11" s="11">
        <f t="shared" ref="D11:D16" si="7">SUM(B11:C11)</f>
        <v>1519.47</v>
      </c>
      <c r="E11" s="11">
        <v>1584.68</v>
      </c>
      <c r="F11" s="11">
        <v>0</v>
      </c>
      <c r="G11" s="11">
        <f t="shared" ref="G11:G16" si="8">SUM(E11:F11)</f>
        <v>1584.68</v>
      </c>
    </row>
    <row r="12" spans="1:7" x14ac:dyDescent="0.55000000000000004">
      <c r="A12" s="10" t="s">
        <v>12</v>
      </c>
      <c r="B12" s="11">
        <v>59.87</v>
      </c>
      <c r="C12" s="11">
        <v>0</v>
      </c>
      <c r="D12" s="11">
        <f t="shared" si="7"/>
        <v>59.87</v>
      </c>
      <c r="E12" s="11">
        <v>101.61</v>
      </c>
      <c r="F12" s="11">
        <v>0</v>
      </c>
      <c r="G12" s="11">
        <f t="shared" si="8"/>
        <v>101.61</v>
      </c>
    </row>
    <row r="13" spans="1:7" x14ac:dyDescent="0.55000000000000004">
      <c r="A13" s="10" t="s">
        <v>13</v>
      </c>
      <c r="B13" s="11">
        <v>5.26</v>
      </c>
      <c r="C13" s="11">
        <v>0</v>
      </c>
      <c r="D13" s="11">
        <f t="shared" si="7"/>
        <v>5.26</v>
      </c>
      <c r="E13" s="11">
        <v>0</v>
      </c>
      <c r="F13" s="11">
        <v>0</v>
      </c>
      <c r="G13" s="11">
        <f t="shared" si="8"/>
        <v>0</v>
      </c>
    </row>
    <row r="14" spans="1:7" x14ac:dyDescent="0.55000000000000004">
      <c r="A14" s="10" t="s">
        <v>14</v>
      </c>
      <c r="B14" s="11">
        <v>68.83</v>
      </c>
      <c r="C14" s="11">
        <v>0</v>
      </c>
      <c r="D14" s="11">
        <f t="shared" si="7"/>
        <v>68.83</v>
      </c>
      <c r="E14" s="11">
        <v>21.72</v>
      </c>
      <c r="F14" s="11">
        <v>0</v>
      </c>
      <c r="G14" s="11">
        <f t="shared" si="8"/>
        <v>21.72</v>
      </c>
    </row>
    <row r="15" spans="1:7" x14ac:dyDescent="0.55000000000000004">
      <c r="A15" s="10" t="s">
        <v>15</v>
      </c>
      <c r="B15" s="11">
        <v>3.95</v>
      </c>
      <c r="C15" s="11">
        <v>0</v>
      </c>
      <c r="D15" s="11">
        <f t="shared" si="7"/>
        <v>3.95</v>
      </c>
      <c r="E15" s="11">
        <v>53.56</v>
      </c>
      <c r="F15" s="11">
        <v>0</v>
      </c>
      <c r="G15" s="11">
        <f t="shared" si="8"/>
        <v>53.56</v>
      </c>
    </row>
    <row r="16" spans="1:7" x14ac:dyDescent="0.55000000000000004">
      <c r="A16" s="10" t="s">
        <v>16</v>
      </c>
      <c r="B16" s="11">
        <v>4.74</v>
      </c>
      <c r="C16" s="11">
        <v>0</v>
      </c>
      <c r="D16" s="11">
        <f t="shared" si="7"/>
        <v>4.74</v>
      </c>
      <c r="E16" s="11">
        <v>0</v>
      </c>
      <c r="F16" s="11">
        <v>0</v>
      </c>
      <c r="G16" s="11">
        <f t="shared" si="8"/>
        <v>0</v>
      </c>
    </row>
    <row r="17" spans="1:7" s="7" customFormat="1" x14ac:dyDescent="0.55000000000000004">
      <c r="A17" s="8" t="s">
        <v>17</v>
      </c>
      <c r="B17" s="9"/>
      <c r="C17" s="9">
        <f>ROUND(((C7+C10)*0.07),2)+ROUND(((B7+B10)*0.07),2)</f>
        <v>378.94</v>
      </c>
      <c r="D17" s="9">
        <f>SUM(B17:C17)</f>
        <v>378.94</v>
      </c>
      <c r="E17" s="9"/>
      <c r="F17" s="9">
        <f>ROUND(((F7+F10)*0.07),2)+ROUND(((E7+E10)*0.07),2)</f>
        <v>357.28000000000003</v>
      </c>
      <c r="G17" s="9">
        <f>SUM(E17:F17)</f>
        <v>357.28000000000003</v>
      </c>
    </row>
    <row r="18" spans="1:7" s="7" customFormat="1" x14ac:dyDescent="0.55000000000000004">
      <c r="A18" s="8" t="s">
        <v>18</v>
      </c>
      <c r="B18" s="9">
        <f t="shared" ref="B18:C18" si="9">SUM(B19:B22)</f>
        <v>0</v>
      </c>
      <c r="C18" s="9">
        <f t="shared" si="9"/>
        <v>2064.5800000000004</v>
      </c>
      <c r="D18" s="9">
        <f>SUM(D19:D22)</f>
        <v>2064.5800000000004</v>
      </c>
      <c r="E18" s="9">
        <f t="shared" ref="E18:F18" si="10">SUM(E19:E22)</f>
        <v>0</v>
      </c>
      <c r="F18" s="9">
        <f t="shared" si="10"/>
        <v>2463.3900000000003</v>
      </c>
      <c r="G18" s="9">
        <f>SUM(G19:G22)</f>
        <v>2463.3900000000003</v>
      </c>
    </row>
    <row r="19" spans="1:7" x14ac:dyDescent="0.55000000000000004">
      <c r="A19" s="10" t="s">
        <v>30</v>
      </c>
      <c r="B19" s="11">
        <v>0</v>
      </c>
      <c r="C19" s="11">
        <v>1200</v>
      </c>
      <c r="D19" s="11">
        <f t="shared" ref="D19:D22" si="11">SUM(B19:C19)</f>
        <v>1200</v>
      </c>
      <c r="E19" s="11">
        <v>0</v>
      </c>
      <c r="F19" s="11">
        <v>1200</v>
      </c>
      <c r="G19" s="11">
        <f>SUM(E19:F19)</f>
        <v>1200</v>
      </c>
    </row>
    <row r="20" spans="1:7" x14ac:dyDescent="0.55000000000000004">
      <c r="A20" s="10" t="s">
        <v>31</v>
      </c>
      <c r="B20" s="11">
        <v>0</v>
      </c>
      <c r="C20" s="11">
        <v>272.86</v>
      </c>
      <c r="D20" s="11">
        <f t="shared" si="11"/>
        <v>272.86</v>
      </c>
      <c r="E20" s="11">
        <v>0</v>
      </c>
      <c r="F20" s="11">
        <v>244.44</v>
      </c>
      <c r="G20" s="11">
        <f t="shared" ref="G20:G22" si="12">SUM(E20:F20)</f>
        <v>244.44</v>
      </c>
    </row>
    <row r="21" spans="1:7" x14ac:dyDescent="0.55000000000000004">
      <c r="A21" s="10" t="s">
        <v>32</v>
      </c>
      <c r="B21" s="11">
        <v>0</v>
      </c>
      <c r="C21" s="11">
        <v>111.63</v>
      </c>
      <c r="D21" s="11">
        <f t="shared" si="11"/>
        <v>111.63</v>
      </c>
      <c r="E21" s="11">
        <v>0</v>
      </c>
      <c r="F21" s="11">
        <v>78.14</v>
      </c>
      <c r="G21" s="11">
        <f t="shared" si="12"/>
        <v>78.14</v>
      </c>
    </row>
    <row r="22" spans="1:7" x14ac:dyDescent="0.55000000000000004">
      <c r="A22" s="10" t="s">
        <v>33</v>
      </c>
      <c r="B22" s="11">
        <v>0</v>
      </c>
      <c r="C22" s="11">
        <v>480.09</v>
      </c>
      <c r="D22" s="11">
        <f t="shared" si="11"/>
        <v>480.09</v>
      </c>
      <c r="E22" s="11">
        <v>0</v>
      </c>
      <c r="F22" s="11">
        <v>940.81</v>
      </c>
      <c r="G22" s="11">
        <f t="shared" si="12"/>
        <v>940.81</v>
      </c>
    </row>
    <row r="23" spans="1:7" s="7" customFormat="1" x14ac:dyDescent="0.55000000000000004">
      <c r="A23" s="8" t="s">
        <v>23</v>
      </c>
      <c r="B23" s="9">
        <f t="shared" ref="B23:C23" si="13">SUM(B6,B18)</f>
        <v>2045.87</v>
      </c>
      <c r="C23" s="9">
        <f t="shared" si="13"/>
        <v>5811.02</v>
      </c>
      <c r="D23" s="9">
        <f>SUM(D6+D18)</f>
        <v>7856.8899999999994</v>
      </c>
      <c r="E23" s="9">
        <f t="shared" ref="E23:F23" si="14">SUM(E6,E18)</f>
        <v>4010.4799999999996</v>
      </c>
      <c r="F23" s="9">
        <f t="shared" si="14"/>
        <v>3914.1800000000003</v>
      </c>
      <c r="G23" s="9">
        <f>SUM(G6+G18)</f>
        <v>7924.66</v>
      </c>
    </row>
    <row r="24" spans="1:7" s="7" customFormat="1" x14ac:dyDescent="0.55000000000000004">
      <c r="A24" s="8" t="s">
        <v>24</v>
      </c>
      <c r="B24" s="9">
        <f>B23/B25</f>
        <v>17.730045931189878</v>
      </c>
      <c r="C24" s="9">
        <f>C23/B25</f>
        <v>50.359823208250283</v>
      </c>
      <c r="D24" s="9">
        <f>+D23/B25</f>
        <v>68.089869139440154</v>
      </c>
      <c r="E24" s="9">
        <f>E23/E25</f>
        <v>36.695763564827516</v>
      </c>
      <c r="F24" s="9">
        <f>F23/E25</f>
        <v>35.814621648824229</v>
      </c>
      <c r="G24" s="9">
        <f>+G23/E25</f>
        <v>72.510385213651745</v>
      </c>
    </row>
    <row r="25" spans="1:7" s="7" customFormat="1" x14ac:dyDescent="0.55000000000000004">
      <c r="A25" s="10" t="s">
        <v>25</v>
      </c>
      <c r="B25" s="28">
        <v>115.39</v>
      </c>
      <c r="C25" s="29"/>
      <c r="D25" s="30"/>
      <c r="E25" s="28">
        <v>109.29</v>
      </c>
      <c r="F25" s="29"/>
      <c r="G25" s="30"/>
    </row>
    <row r="26" spans="1:7" s="7" customFormat="1" x14ac:dyDescent="0.55000000000000004">
      <c r="A26" s="10" t="s">
        <v>26</v>
      </c>
      <c r="B26" s="28">
        <v>60.83</v>
      </c>
      <c r="C26" s="29"/>
      <c r="D26" s="30"/>
      <c r="E26" s="28">
        <v>60.83</v>
      </c>
      <c r="F26" s="29"/>
      <c r="G26" s="30"/>
    </row>
    <row r="27" spans="1:7" s="7" customFormat="1" x14ac:dyDescent="0.55000000000000004">
      <c r="A27" s="10" t="s">
        <v>27</v>
      </c>
      <c r="B27" s="28">
        <f>B25*B26</f>
        <v>7019.1737000000003</v>
      </c>
      <c r="C27" s="29"/>
      <c r="D27" s="30"/>
      <c r="E27" s="28">
        <f>E25*E26</f>
        <v>6648.1107000000002</v>
      </c>
      <c r="F27" s="29"/>
      <c r="G27" s="30"/>
    </row>
    <row r="28" spans="1:7" s="7" customFormat="1" x14ac:dyDescent="0.55000000000000004">
      <c r="A28" s="8" t="s">
        <v>28</v>
      </c>
      <c r="B28" s="12">
        <f>B27-B23</f>
        <v>4973.3037000000004</v>
      </c>
      <c r="C28" s="12"/>
      <c r="D28" s="9">
        <f>+B27-D23</f>
        <v>-837.71629999999914</v>
      </c>
      <c r="E28" s="12">
        <f>E27-E23</f>
        <v>2637.6307000000006</v>
      </c>
      <c r="F28" s="12"/>
      <c r="G28" s="9">
        <f>+E27-G23</f>
        <v>-1276.5492999999997</v>
      </c>
    </row>
    <row r="29" spans="1:7" s="7" customFormat="1" x14ac:dyDescent="0.55000000000000004">
      <c r="A29" s="13" t="s">
        <v>29</v>
      </c>
      <c r="B29" s="15">
        <f>B28/B25</f>
        <v>43.099954068810128</v>
      </c>
      <c r="C29" s="15"/>
      <c r="D29" s="14">
        <f>+D28/B25</f>
        <v>-7.259869139440152</v>
      </c>
      <c r="E29" s="15">
        <f>E28/E25</f>
        <v>24.134236435172483</v>
      </c>
      <c r="F29" s="15"/>
      <c r="G29" s="14">
        <f>+G28/E25</f>
        <v>-11.680385213651748</v>
      </c>
    </row>
  </sheetData>
  <mergeCells count="10">
    <mergeCell ref="B26:D26"/>
    <mergeCell ref="E26:G26"/>
    <mergeCell ref="B27:D27"/>
    <mergeCell ref="E27:G27"/>
    <mergeCell ref="A3:A5"/>
    <mergeCell ref="B3:G3"/>
    <mergeCell ref="B4:D4"/>
    <mergeCell ref="E4:G4"/>
    <mergeCell ref="B25:D25"/>
    <mergeCell ref="E25:G25"/>
  </mergeCells>
  <pageMargins left="0.31" right="0.22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ปาล์มน้ำมัน </vt:lpstr>
      <vt:lpstr>ยางพารา</vt:lpstr>
      <vt:lpstr>ทุเรียน</vt:lpstr>
      <vt:lpstr>กาแฟ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1219</dc:creator>
  <cp:lastModifiedBy>ิปิยมาภรณ์ ศรีสุข</cp:lastModifiedBy>
  <cp:lastPrinted>2017-09-28T06:19:07Z</cp:lastPrinted>
  <dcterms:created xsi:type="dcterms:W3CDTF">2017-05-11T07:49:22Z</dcterms:created>
  <dcterms:modified xsi:type="dcterms:W3CDTF">2017-09-29T03:57:31Z</dcterms:modified>
</cp:coreProperties>
</file>