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" yWindow="30" windowWidth="9960" windowHeight="8055"/>
  </bookViews>
  <sheets>
    <sheet name="ยางพารา" sheetId="1" r:id="rId1"/>
    <sheet name="ปาล์มน้ำมัน" sheetId="2" r:id="rId2"/>
  </sheets>
  <calcPr calcId="144525"/>
</workbook>
</file>

<file path=xl/calcChain.xml><?xml version="1.0" encoding="utf-8"?>
<calcChain xmlns="http://schemas.openxmlformats.org/spreadsheetml/2006/main">
  <c r="G22" i="2" l="1"/>
  <c r="D22" i="2"/>
  <c r="G8" i="2" l="1"/>
  <c r="E7" i="2"/>
  <c r="F7" i="2"/>
  <c r="B7" i="2"/>
  <c r="C7" i="2"/>
  <c r="D9" i="1"/>
  <c r="D8" i="1"/>
  <c r="F18" i="2"/>
  <c r="E18" i="2"/>
  <c r="B18" i="2"/>
  <c r="C18" i="2"/>
  <c r="G17" i="2"/>
  <c r="D17" i="2"/>
  <c r="F10" i="2"/>
  <c r="E10" i="2"/>
  <c r="C10" i="2"/>
  <c r="B10" i="2"/>
  <c r="G16" i="2"/>
  <c r="G15" i="2"/>
  <c r="G14" i="2"/>
  <c r="G13" i="2"/>
  <c r="G12" i="2"/>
  <c r="G11" i="2"/>
  <c r="G9" i="2"/>
  <c r="G7" i="2" s="1"/>
  <c r="G21" i="2"/>
  <c r="G20" i="2"/>
  <c r="G19" i="2"/>
  <c r="D21" i="2"/>
  <c r="D20" i="2"/>
  <c r="D19" i="2"/>
  <c r="D16" i="2"/>
  <c r="D15" i="2"/>
  <c r="D14" i="2"/>
  <c r="D13" i="2"/>
  <c r="D12" i="2"/>
  <c r="D11" i="2"/>
  <c r="D9" i="2"/>
  <c r="D8" i="2"/>
  <c r="B27" i="1"/>
  <c r="F18" i="1"/>
  <c r="E18" i="1"/>
  <c r="C18" i="1"/>
  <c r="B18" i="1"/>
  <c r="B10" i="1"/>
  <c r="C10" i="1"/>
  <c r="E10" i="1"/>
  <c r="F10" i="1"/>
  <c r="E7" i="1"/>
  <c r="F7" i="1"/>
  <c r="B7" i="1"/>
  <c r="C7" i="1"/>
  <c r="G22" i="1"/>
  <c r="G21" i="1"/>
  <c r="G20" i="1"/>
  <c r="G19" i="1"/>
  <c r="G16" i="1"/>
  <c r="G15" i="1"/>
  <c r="G14" i="1"/>
  <c r="G13" i="1"/>
  <c r="G12" i="1"/>
  <c r="G11" i="1"/>
  <c r="G9" i="1"/>
  <c r="G8" i="1"/>
  <c r="D22" i="1"/>
  <c r="D21" i="1"/>
  <c r="D20" i="1"/>
  <c r="D19" i="1"/>
  <c r="D16" i="1"/>
  <c r="D15" i="1"/>
  <c r="D14" i="1"/>
  <c r="D13" i="1"/>
  <c r="D12" i="1"/>
  <c r="D11" i="1"/>
  <c r="C17" i="1" l="1"/>
  <c r="D17" i="1" s="1"/>
  <c r="F17" i="1"/>
  <c r="G17" i="1" s="1"/>
  <c r="G18" i="2"/>
  <c r="F6" i="2"/>
  <c r="F23" i="2" s="1"/>
  <c r="F24" i="2" s="1"/>
  <c r="E6" i="2"/>
  <c r="E23" i="2" s="1"/>
  <c r="D18" i="2"/>
  <c r="C6" i="2"/>
  <c r="C23" i="2" s="1"/>
  <c r="C24" i="2" s="1"/>
  <c r="B6" i="2"/>
  <c r="B23" i="2" s="1"/>
  <c r="E6" i="1"/>
  <c r="E23" i="1" s="1"/>
  <c r="E24" i="1" s="1"/>
  <c r="B6" i="1"/>
  <c r="B23" i="1" s="1"/>
  <c r="B24" i="1" s="1"/>
  <c r="B27" i="2"/>
  <c r="B28" i="2" s="1"/>
  <c r="E27" i="1"/>
  <c r="B28" i="1" l="1"/>
  <c r="B29" i="1" s="1"/>
  <c r="E28" i="1"/>
  <c r="E29" i="1" s="1"/>
  <c r="F6" i="1"/>
  <c r="F23" i="1" s="1"/>
  <c r="F24" i="1" s="1"/>
  <c r="C6" i="1"/>
  <c r="C23" i="1" s="1"/>
  <c r="C24" i="1" s="1"/>
  <c r="E24" i="2"/>
  <c r="B24" i="2"/>
  <c r="B29" i="2"/>
  <c r="D10" i="1"/>
  <c r="E27" i="2" l="1"/>
  <c r="G10" i="2"/>
  <c r="D10" i="2"/>
  <c r="D7" i="2"/>
  <c r="G18" i="1"/>
  <c r="D18" i="1"/>
  <c r="G10" i="1"/>
  <c r="G7" i="1"/>
  <c r="D7" i="1"/>
  <c r="E28" i="2" l="1"/>
  <c r="E29" i="2" s="1"/>
  <c r="G6" i="2"/>
  <c r="G23" i="2" s="1"/>
  <c r="G28" i="2" s="1"/>
  <c r="G29" i="2" s="1"/>
  <c r="D6" i="2"/>
  <c r="D23" i="2" s="1"/>
  <c r="G6" i="1"/>
  <c r="G23" i="1" s="1"/>
  <c r="G28" i="1" s="1"/>
  <c r="G29" i="1" s="1"/>
  <c r="D6" i="1"/>
  <c r="G24" i="2" l="1"/>
  <c r="D24" i="2"/>
  <c r="D28" i="2"/>
  <c r="D29" i="2" s="1"/>
  <c r="D23" i="1"/>
  <c r="G24" i="1"/>
  <c r="D28" i="1" l="1"/>
  <c r="D29" i="1" s="1"/>
  <c r="D24" i="1"/>
</calcChain>
</file>

<file path=xl/sharedStrings.xml><?xml version="1.0" encoding="utf-8"?>
<sst xmlns="http://schemas.openxmlformats.org/spreadsheetml/2006/main" count="72" uniqueCount="38">
  <si>
    <t>หน่วย: บาท/ไร่</t>
  </si>
  <si>
    <t>รายงาน</t>
  </si>
  <si>
    <t>S1</t>
  </si>
  <si>
    <t>N</t>
  </si>
  <si>
    <t>1.ต้นทุนผันแปร</t>
  </si>
  <si>
    <t xml:space="preserve">  1.1ค่าแรงงาน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</si>
  <si>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</si>
  <si>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</si>
  <si>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</si>
  <si>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</si>
  <si>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</si>
  <si>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</si>
  <si>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</si>
  <si>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</si>
  <si>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</si>
  <si>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</si>
  <si>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</si>
  <si>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</si>
  <si>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</si>
  <si>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</si>
  <si>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</si>
  <si>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</si>
  <si>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</si>
  <si>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</si>
  <si>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</si>
  <si>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</si>
  <si>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</si>
  <si>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</si>
  <si>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</si>
  <si>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</si>
  <si>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</si>
  <si>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 xml:space="preserve">  2.4เฉลี่ยต้นทุนก่อนให้ผลผลิต</t>
  </si>
  <si>
    <t>เงินสด</t>
  </si>
  <si>
    <t>ไม่เป็นเงินสด</t>
  </si>
  <si>
    <t>รวม</t>
  </si>
  <si>
    <t>ตรัง</t>
  </si>
  <si>
    <t>ตารางที่ 111 ต้นทุนการผลิตยางพารา แยกตามลักษณะความเหมาะสมของพื้นที่</t>
  </si>
  <si>
    <t>ตารางที่ 112 ต้นทุนการผลิตปาล์มน้ำมัน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</si>
</sst>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sz val="10"/>
      <name val="Arial"/>
      <family val="2"/>
    </font>
    <font>
      <sz val="14"/>
      <name val="CordiaUPC"/>
      <family val="2"/>
    </font>
    <font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7" fillId="0" borderId="0"/>
    <xf numFmtId="0" fontId="6" fillId="0" borderId="0"/>
    <xf numFmtId="0" fontId="3" fillId="0" borderId="0"/>
    <xf numFmtId="0" fontId="8" fillId="0" borderId="0"/>
  </cellStyleXfs>
  <cellXfs count="36">
    <xf numFmtId="0" fontId="0" fillId="0" borderId="0" xfId="0"/>
    <xf numFmtId="4" fontId="2" fillId="0" borderId="6" xfId="0" applyNumberFormat="1" applyFont="1" applyBorder="1"/>
    <xf numFmtId="0" fontId="4" fillId="0" borderId="0" xfId="0" applyFont="1" applyAlignment="1"/>
    <xf numFmtId="43" fontId="5" fillId="0" borderId="0" xfId="1" applyFont="1"/>
    <xf numFmtId="0" fontId="5" fillId="0" borderId="0" xfId="0" applyFont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0" borderId="7" xfId="0" applyFont="1" applyBorder="1"/>
    <xf numFmtId="4" fontId="4" fillId="0" borderId="6" xfId="0" applyNumberFormat="1" applyFont="1" applyBorder="1"/>
    <xf numFmtId="4" fontId="4" fillId="0" borderId="6" xfId="1" applyNumberFormat="1" applyFont="1" applyBorder="1"/>
    <xf numFmtId="4" fontId="4" fillId="0" borderId="7" xfId="1" applyNumberFormat="1" applyFont="1" applyBorder="1"/>
    <xf numFmtId="4" fontId="2" fillId="0" borderId="6" xfId="1" applyNumberFormat="1" applyFont="1" applyBorder="1"/>
    <xf numFmtId="4" fontId="2" fillId="0" borderId="7" xfId="0" applyNumberFormat="1" applyFont="1" applyBorder="1"/>
    <xf numFmtId="2" fontId="4" fillId="0" borderId="4" xfId="7" applyNumberFormat="1" applyFont="1" applyFill="1" applyBorder="1" applyAlignment="1">
      <alignment horizontal="center" vertical="center"/>
    </xf>
    <xf numFmtId="49" fontId="4" fillId="0" borderId="4" xfId="7" applyNumberFormat="1" applyFont="1" applyFill="1" applyBorder="1" applyAlignment="1">
      <alignment horizontal="center" vertical="center"/>
    </xf>
    <xf numFmtId="4" fontId="4" fillId="0" borderId="5" xfId="1" applyNumberFormat="1" applyFont="1" applyBorder="1"/>
    <xf numFmtId="4" fontId="5" fillId="0" borderId="6" xfId="0" applyNumberFormat="1" applyFont="1" applyBorder="1"/>
    <xf numFmtId="4" fontId="5" fillId="0" borderId="6" xfId="1" applyNumberFormat="1" applyFont="1" applyBorder="1"/>
    <xf numFmtId="0" fontId="5" fillId="0" borderId="1" xfId="0" applyFont="1" applyBorder="1" applyAlignment="1"/>
    <xf numFmtId="0" fontId="9" fillId="0" borderId="0" xfId="0" applyFont="1" applyFill="1" applyBorder="1"/>
    <xf numFmtId="4" fontId="9" fillId="0" borderId="0" xfId="0" applyNumberFormat="1" applyFont="1" applyFill="1" applyBorder="1"/>
    <xf numFmtId="4" fontId="9" fillId="0" borderId="6" xfId="0" applyNumberFormat="1" applyFont="1" applyFill="1" applyBorder="1"/>
    <xf numFmtId="4" fontId="9" fillId="0" borderId="6" xfId="1" applyNumberFormat="1" applyFont="1" applyFill="1" applyBorder="1"/>
    <xf numFmtId="0" fontId="9" fillId="0" borderId="0" xfId="0" applyFont="1" applyFill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4" fillId="0" borderId="3" xfId="7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" fontId="5" fillId="0" borderId="12" xfId="1" applyNumberFormat="1" applyFont="1" applyBorder="1" applyAlignment="1">
      <alignment horizontal="center"/>
    </xf>
    <xf numFmtId="4" fontId="5" fillId="0" borderId="13" xfId="1" applyNumberFormat="1" applyFont="1" applyBorder="1" applyAlignment="1">
      <alignment horizontal="center"/>
    </xf>
    <xf numFmtId="4" fontId="5" fillId="0" borderId="14" xfId="1" applyNumberFormat="1" applyFont="1" applyBorder="1" applyAlignment="1">
      <alignment horizontal="center"/>
    </xf>
  </cellXfs>
  <cellStyles count="8">
    <cellStyle name="Comma" xfId="1" builtinId="3"/>
    <cellStyle name="Normal" xfId="0" builtinId="0"/>
    <cellStyle name="เครื่องหมายจุลภาค 2" xfId="2"/>
    <cellStyle name="เครื่องหมายจุลภาค 3" xfId="3"/>
    <cellStyle name="ปกติ 2" xfId="4"/>
    <cellStyle name="ปกติ 3" xfId="5"/>
    <cellStyle name="ปกติ 4" xfId="6"/>
    <cellStyle name="ปกติ_ประมาณการเดือน ธค.254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90" zoomScaleNormal="90" workbookViewId="0">
      <pane xSplit="1" ySplit="5" topLeftCell="B6" activePane="bottomRight" state="frozen"/>
      <selection activeCell="C19" sqref="C19"/>
      <selection pane="topRight" activeCell="C19" sqref="C19"/>
      <selection pane="bottomLeft" activeCell="C19" sqref="C19"/>
      <selection pane="bottomRight" activeCell="I14" sqref="I14"/>
    </sheetView>
  </sheetViews>
  <sheetFormatPr defaultRowHeight="24" x14ac:dyDescent="0.55000000000000004"/>
  <cols>
    <col min="1" max="1" width="42.28515625" style="4" customWidth="1"/>
    <col min="2" max="3" width="11.28515625" style="4" customWidth="1"/>
    <col min="4" max="7" width="11.28515625" style="3" customWidth="1"/>
    <col min="8" max="16384" width="9.140625" style="4"/>
  </cols>
  <sheetData>
    <row r="1" spans="1:7" x14ac:dyDescent="0.55000000000000004">
      <c r="A1" s="2" t="s">
        <v>36</v>
      </c>
      <c r="B1" s="2"/>
      <c r="C1" s="2"/>
    </row>
    <row r="2" spans="1:7" x14ac:dyDescent="0.55000000000000004">
      <c r="B2" s="20"/>
      <c r="C2" s="20"/>
      <c r="D2" s="20"/>
      <c r="E2" s="20"/>
      <c r="F2" s="20"/>
      <c r="G2" s="20" t="s">
        <v>0</v>
      </c>
    </row>
    <row r="3" spans="1:7" ht="21.75" customHeight="1" x14ac:dyDescent="0.55000000000000004">
      <c r="A3" s="26" t="s">
        <v>1</v>
      </c>
      <c r="B3" s="30" t="s">
        <v>35</v>
      </c>
      <c r="C3" s="31"/>
      <c r="D3" s="31"/>
      <c r="E3" s="31"/>
      <c r="F3" s="31"/>
      <c r="G3" s="32"/>
    </row>
    <row r="4" spans="1:7" x14ac:dyDescent="0.55000000000000004">
      <c r="A4" s="27"/>
      <c r="B4" s="29" t="s">
        <v>2</v>
      </c>
      <c r="C4" s="29"/>
      <c r="D4" s="29"/>
      <c r="E4" s="29" t="s">
        <v>3</v>
      </c>
      <c r="F4" s="29"/>
      <c r="G4" s="29"/>
    </row>
    <row r="5" spans="1:7" x14ac:dyDescent="0.55000000000000004">
      <c r="A5" s="28"/>
      <c r="B5" s="15" t="s">
        <v>32</v>
      </c>
      <c r="C5" s="15" t="s">
        <v>33</v>
      </c>
      <c r="D5" s="16" t="s">
        <v>34</v>
      </c>
      <c r="E5" s="15" t="s">
        <v>32</v>
      </c>
      <c r="F5" s="15" t="s">
        <v>33</v>
      </c>
      <c r="G5" s="16" t="s">
        <v>34</v>
      </c>
    </row>
    <row r="6" spans="1:7" s="6" customFormat="1" ht="23.25" customHeight="1" x14ac:dyDescent="0.55000000000000004">
      <c r="A6" s="5" t="s">
        <v>4</v>
      </c>
      <c r="B6" s="17">
        <f t="shared" ref="B6:C6" si="0">B7+B10+B17</f>
        <v>4416.5</v>
      </c>
      <c r="C6" s="17">
        <f t="shared" si="0"/>
        <v>5611.99</v>
      </c>
      <c r="D6" s="17">
        <f t="shared" ref="D6:G6" si="1">D7+D10+D17</f>
        <v>10028.49</v>
      </c>
      <c r="E6" s="17">
        <f t="shared" ref="E6:F6" si="2">E7+E10+E17</f>
        <v>908.43999999999994</v>
      </c>
      <c r="F6" s="17">
        <f t="shared" si="2"/>
        <v>7701.3600000000006</v>
      </c>
      <c r="G6" s="17">
        <f t="shared" si="1"/>
        <v>8609.7999999999993</v>
      </c>
    </row>
    <row r="7" spans="1:7" s="6" customFormat="1" ht="23.25" customHeight="1" x14ac:dyDescent="0.55000000000000004">
      <c r="A7" s="7" t="s">
        <v>5</v>
      </c>
      <c r="B7" s="11">
        <f t="shared" ref="B7:C7" si="3">SUM(B8:B9)</f>
        <v>3109.33</v>
      </c>
      <c r="C7" s="11">
        <f t="shared" si="3"/>
        <v>4955.92</v>
      </c>
      <c r="D7" s="11">
        <f t="shared" ref="D7:G7" si="4">SUM(D8:D9)</f>
        <v>8065.25</v>
      </c>
      <c r="E7" s="11">
        <f t="shared" ref="E7:F7" si="5">SUM(E8:E9)</f>
        <v>0</v>
      </c>
      <c r="F7" s="11">
        <f t="shared" si="5"/>
        <v>7138.1</v>
      </c>
      <c r="G7" s="11">
        <f t="shared" si="4"/>
        <v>7138.1</v>
      </c>
    </row>
    <row r="8" spans="1:7" ht="23.25" customHeight="1" x14ac:dyDescent="0.55000000000000004">
      <c r="A8" s="8" t="s">
        <v>6</v>
      </c>
      <c r="B8" s="18">
        <v>160.51</v>
      </c>
      <c r="C8" s="18">
        <v>195.09</v>
      </c>
      <c r="D8" s="19">
        <f t="shared" ref="D8:D9" si="6">SUM(B8:C8)</f>
        <v>355.6</v>
      </c>
      <c r="E8" s="19">
        <v>0</v>
      </c>
      <c r="F8" s="19">
        <v>1518.19</v>
      </c>
      <c r="G8" s="19">
        <f t="shared" ref="G8:G9" si="7">SUM(E8:F8)</f>
        <v>1518.19</v>
      </c>
    </row>
    <row r="9" spans="1:7" ht="23.25" customHeight="1" x14ac:dyDescent="0.55000000000000004">
      <c r="A9" s="8" t="s">
        <v>7</v>
      </c>
      <c r="B9" s="18">
        <v>2948.82</v>
      </c>
      <c r="C9" s="18">
        <v>4760.83</v>
      </c>
      <c r="D9" s="19">
        <f t="shared" si="6"/>
        <v>7709.65</v>
      </c>
      <c r="E9" s="19">
        <v>0</v>
      </c>
      <c r="F9" s="19">
        <v>5619.91</v>
      </c>
      <c r="G9" s="19">
        <f t="shared" si="7"/>
        <v>5619.91</v>
      </c>
    </row>
    <row r="10" spans="1:7" s="6" customFormat="1" ht="23.25" customHeight="1" x14ac:dyDescent="0.55000000000000004">
      <c r="A10" s="7" t="s">
        <v>8</v>
      </c>
      <c r="B10" s="11">
        <f t="shared" ref="B10:C10" si="8">SUM(B11+B12+B13+B14+B15+B16)</f>
        <v>1307.1700000000003</v>
      </c>
      <c r="C10" s="11">
        <f t="shared" si="8"/>
        <v>0</v>
      </c>
      <c r="D10" s="11">
        <f>SUM(D11+D12+D13+D14+D15+D16)</f>
        <v>1307.1700000000003</v>
      </c>
      <c r="E10" s="11">
        <f t="shared" ref="E10:G10" si="9">SUM(E11+E12+E13+E14+E15+E16)</f>
        <v>908.43999999999994</v>
      </c>
      <c r="F10" s="11">
        <f t="shared" si="9"/>
        <v>0</v>
      </c>
      <c r="G10" s="11">
        <f t="shared" si="9"/>
        <v>908.43999999999994</v>
      </c>
    </row>
    <row r="11" spans="1:7" ht="23.25" customHeight="1" x14ac:dyDescent="0.55000000000000004">
      <c r="A11" s="8" t="s">
        <v>9</v>
      </c>
      <c r="B11" s="18">
        <v>1210.17</v>
      </c>
      <c r="C11" s="18">
        <v>0</v>
      </c>
      <c r="D11" s="19">
        <f t="shared" ref="D11:D16" si="10">SUM(B11:C11)</f>
        <v>1210.17</v>
      </c>
      <c r="E11" s="19">
        <v>760.18</v>
      </c>
      <c r="F11" s="19">
        <v>0</v>
      </c>
      <c r="G11" s="19">
        <f t="shared" ref="G11:G16" si="11">SUM(E11:F11)</f>
        <v>760.18</v>
      </c>
    </row>
    <row r="12" spans="1:7" ht="23.25" customHeight="1" x14ac:dyDescent="0.55000000000000004">
      <c r="A12" s="8" t="s">
        <v>10</v>
      </c>
      <c r="B12" s="18">
        <v>6.94</v>
      </c>
      <c r="C12" s="18">
        <v>0</v>
      </c>
      <c r="D12" s="19">
        <f t="shared" si="10"/>
        <v>6.94</v>
      </c>
      <c r="E12" s="19">
        <v>34.979999999999997</v>
      </c>
      <c r="F12" s="19">
        <v>0</v>
      </c>
      <c r="G12" s="19">
        <f t="shared" si="11"/>
        <v>34.979999999999997</v>
      </c>
    </row>
    <row r="13" spans="1:7" ht="23.25" customHeight="1" x14ac:dyDescent="0.55000000000000004">
      <c r="A13" s="8" t="s">
        <v>11</v>
      </c>
      <c r="B13" s="18">
        <v>0</v>
      </c>
      <c r="C13" s="18">
        <v>0</v>
      </c>
      <c r="D13" s="19">
        <f t="shared" si="10"/>
        <v>0</v>
      </c>
      <c r="E13" s="19">
        <v>0</v>
      </c>
      <c r="F13" s="19">
        <v>0</v>
      </c>
      <c r="G13" s="19">
        <f t="shared" si="11"/>
        <v>0</v>
      </c>
    </row>
    <row r="14" spans="1:7" ht="23.25" customHeight="1" x14ac:dyDescent="0.55000000000000004">
      <c r="A14" s="8" t="s">
        <v>12</v>
      </c>
      <c r="B14" s="18">
        <v>22.38</v>
      </c>
      <c r="C14" s="18">
        <v>0</v>
      </c>
      <c r="D14" s="19">
        <f t="shared" si="10"/>
        <v>22.38</v>
      </c>
      <c r="E14" s="19">
        <v>49.43</v>
      </c>
      <c r="F14" s="19">
        <v>0</v>
      </c>
      <c r="G14" s="19">
        <f t="shared" si="11"/>
        <v>49.43</v>
      </c>
    </row>
    <row r="15" spans="1:7" ht="23.25" customHeight="1" x14ac:dyDescent="0.55000000000000004">
      <c r="A15" s="8" t="s">
        <v>13</v>
      </c>
      <c r="B15" s="18">
        <v>65.63</v>
      </c>
      <c r="C15" s="18">
        <v>0</v>
      </c>
      <c r="D15" s="19">
        <f t="shared" si="10"/>
        <v>65.63</v>
      </c>
      <c r="E15" s="19">
        <v>63.85</v>
      </c>
      <c r="F15" s="19">
        <v>0</v>
      </c>
      <c r="G15" s="19">
        <f t="shared" si="11"/>
        <v>63.85</v>
      </c>
    </row>
    <row r="16" spans="1:7" ht="23.25" customHeight="1" x14ac:dyDescent="0.55000000000000004">
      <c r="A16" s="8" t="s">
        <v>14</v>
      </c>
      <c r="B16" s="18">
        <v>2.0499999999999998</v>
      </c>
      <c r="C16" s="18">
        <v>0</v>
      </c>
      <c r="D16" s="19">
        <f t="shared" si="10"/>
        <v>2.0499999999999998</v>
      </c>
      <c r="E16" s="19">
        <v>0</v>
      </c>
      <c r="F16" s="19">
        <v>0</v>
      </c>
      <c r="G16" s="19">
        <f t="shared" si="11"/>
        <v>0</v>
      </c>
    </row>
    <row r="17" spans="1:7" s="6" customFormat="1" ht="23.25" customHeight="1" x14ac:dyDescent="0.55000000000000004">
      <c r="A17" s="7" t="s">
        <v>15</v>
      </c>
      <c r="B17" s="10"/>
      <c r="C17" s="10">
        <f>ROUND(((C7+C10)*0.07),2)+ROUND(((B7+B10)*0.07),2)</f>
        <v>656.07</v>
      </c>
      <c r="D17" s="11">
        <f>SUM(B17:C17)</f>
        <v>656.07</v>
      </c>
      <c r="E17" s="11"/>
      <c r="F17" s="11">
        <f>ROUND(((F7+F10)*0.07),2)+ROUND(((E7+E10)*0.07),2)</f>
        <v>563.26</v>
      </c>
      <c r="G17" s="11">
        <f>SUM(E17:F17)</f>
        <v>563.26</v>
      </c>
    </row>
    <row r="18" spans="1:7" s="6" customFormat="1" ht="23.25" customHeight="1" x14ac:dyDescent="0.55000000000000004">
      <c r="A18" s="7" t="s">
        <v>16</v>
      </c>
      <c r="B18" s="11">
        <f t="shared" ref="B18:G18" si="12">SUM(B19:B22)</f>
        <v>0</v>
      </c>
      <c r="C18" s="11">
        <f t="shared" si="12"/>
        <v>3449.8500000000004</v>
      </c>
      <c r="D18" s="11">
        <f t="shared" si="12"/>
        <v>3449.8500000000004</v>
      </c>
      <c r="E18" s="11">
        <f t="shared" si="12"/>
        <v>0</v>
      </c>
      <c r="F18" s="11">
        <f t="shared" si="12"/>
        <v>4984.5</v>
      </c>
      <c r="G18" s="11">
        <f t="shared" si="12"/>
        <v>4984.5</v>
      </c>
    </row>
    <row r="19" spans="1:7" ht="23.25" customHeight="1" x14ac:dyDescent="0.55000000000000004">
      <c r="A19" s="8" t="s">
        <v>17</v>
      </c>
      <c r="B19" s="18">
        <v>0</v>
      </c>
      <c r="C19" s="18">
        <v>1718.75</v>
      </c>
      <c r="D19" s="19">
        <f t="shared" ref="D19:D22" si="13">SUM(B19:C19)</f>
        <v>1718.75</v>
      </c>
      <c r="E19" s="19">
        <v>0</v>
      </c>
      <c r="F19" s="19">
        <v>1825.34</v>
      </c>
      <c r="G19" s="19">
        <f t="shared" ref="G19:G22" si="14">SUM(E19:F19)</f>
        <v>1825.34</v>
      </c>
    </row>
    <row r="20" spans="1:7" ht="23.25" customHeight="1" x14ac:dyDescent="0.55000000000000004">
      <c r="A20" s="8" t="s">
        <v>18</v>
      </c>
      <c r="B20" s="18">
        <v>0</v>
      </c>
      <c r="C20" s="18">
        <v>44.93</v>
      </c>
      <c r="D20" s="19">
        <f t="shared" si="13"/>
        <v>44.93</v>
      </c>
      <c r="E20" s="19">
        <v>0</v>
      </c>
      <c r="F20" s="19">
        <v>67.41</v>
      </c>
      <c r="G20" s="19">
        <f t="shared" si="14"/>
        <v>67.41</v>
      </c>
    </row>
    <row r="21" spans="1:7" ht="23.25" customHeight="1" x14ac:dyDescent="0.55000000000000004">
      <c r="A21" s="8" t="s">
        <v>19</v>
      </c>
      <c r="B21" s="18">
        <v>0</v>
      </c>
      <c r="C21" s="18">
        <v>7.45</v>
      </c>
      <c r="D21" s="19">
        <f t="shared" si="13"/>
        <v>7.45</v>
      </c>
      <c r="E21" s="19">
        <v>0</v>
      </c>
      <c r="F21" s="19">
        <v>15.03</v>
      </c>
      <c r="G21" s="19">
        <f t="shared" si="14"/>
        <v>15.03</v>
      </c>
    </row>
    <row r="22" spans="1:7" s="25" customFormat="1" ht="23.25" customHeight="1" x14ac:dyDescent="0.55000000000000004">
      <c r="A22" s="21" t="s">
        <v>20</v>
      </c>
      <c r="B22" s="22">
        <v>0</v>
      </c>
      <c r="C22" s="23">
        <v>1678.72</v>
      </c>
      <c r="D22" s="24">
        <f t="shared" si="13"/>
        <v>1678.72</v>
      </c>
      <c r="E22" s="24">
        <v>0</v>
      </c>
      <c r="F22" s="24">
        <v>3076.72</v>
      </c>
      <c r="G22" s="24">
        <f t="shared" si="14"/>
        <v>3076.72</v>
      </c>
    </row>
    <row r="23" spans="1:7" s="6" customFormat="1" ht="23.25" customHeight="1" x14ac:dyDescent="0.55000000000000004">
      <c r="A23" s="7" t="s">
        <v>21</v>
      </c>
      <c r="B23" s="13">
        <f t="shared" ref="B23:C23" si="15">SUM(B6,B18)</f>
        <v>4416.5</v>
      </c>
      <c r="C23" s="13">
        <f t="shared" si="15"/>
        <v>9061.84</v>
      </c>
      <c r="D23" s="11">
        <f>SUM(D6,D18)</f>
        <v>13478.34</v>
      </c>
      <c r="E23" s="13">
        <f t="shared" ref="E23:F23" si="16">SUM(E6,E18)</f>
        <v>908.43999999999994</v>
      </c>
      <c r="F23" s="13">
        <f t="shared" si="16"/>
        <v>12685.86</v>
      </c>
      <c r="G23" s="11">
        <f>SUM(G6,G18)</f>
        <v>13594.3</v>
      </c>
    </row>
    <row r="24" spans="1:7" s="6" customFormat="1" ht="23.25" customHeight="1" x14ac:dyDescent="0.55000000000000004">
      <c r="A24" s="7" t="s">
        <v>22</v>
      </c>
      <c r="B24" s="13">
        <f>B23/B25</f>
        <v>16.249080206033849</v>
      </c>
      <c r="C24" s="13">
        <f>C23/B25</f>
        <v>33.340103016924211</v>
      </c>
      <c r="D24" s="11">
        <f>D23/B25</f>
        <v>49.589183222958056</v>
      </c>
      <c r="E24" s="13">
        <f>E23/E25</f>
        <v>3.7044407291114463</v>
      </c>
      <c r="F24" s="13">
        <f>F23/E25</f>
        <v>51.730457121885578</v>
      </c>
      <c r="G24" s="11">
        <f>G23/E25</f>
        <v>55.434897850997025</v>
      </c>
    </row>
    <row r="25" spans="1:7" ht="23.25" customHeight="1" x14ac:dyDescent="0.55000000000000004">
      <c r="A25" s="8" t="s">
        <v>23</v>
      </c>
      <c r="B25" s="33">
        <v>271.8</v>
      </c>
      <c r="C25" s="34"/>
      <c r="D25" s="35"/>
      <c r="E25" s="33">
        <v>245.23</v>
      </c>
      <c r="F25" s="34"/>
      <c r="G25" s="35"/>
    </row>
    <row r="26" spans="1:7" x14ac:dyDescent="0.55000000000000004">
      <c r="A26" s="8" t="s">
        <v>24</v>
      </c>
      <c r="B26" s="33">
        <v>49.84</v>
      </c>
      <c r="C26" s="34"/>
      <c r="D26" s="35"/>
      <c r="E26" s="33">
        <v>49.84</v>
      </c>
      <c r="F26" s="34"/>
      <c r="G26" s="35"/>
    </row>
    <row r="27" spans="1:7" x14ac:dyDescent="0.55000000000000004">
      <c r="A27" s="8" t="s">
        <v>25</v>
      </c>
      <c r="B27" s="33">
        <f>B25*B26</f>
        <v>13546.512000000001</v>
      </c>
      <c r="C27" s="34"/>
      <c r="D27" s="35"/>
      <c r="E27" s="33">
        <f>E25*E26</f>
        <v>12222.263200000001</v>
      </c>
      <c r="F27" s="34"/>
      <c r="G27" s="35"/>
    </row>
    <row r="28" spans="1:7" s="6" customFormat="1" x14ac:dyDescent="0.55000000000000004">
      <c r="A28" s="7" t="s">
        <v>26</v>
      </c>
      <c r="B28" s="1">
        <f>B27-B23</f>
        <v>9130.0120000000006</v>
      </c>
      <c r="C28" s="1"/>
      <c r="D28" s="11">
        <f>B27-D23</f>
        <v>68.17200000000048</v>
      </c>
      <c r="E28" s="1">
        <f>E27-E23</f>
        <v>11313.823200000001</v>
      </c>
      <c r="F28" s="1"/>
      <c r="G28" s="11">
        <f>E27-G23</f>
        <v>-1372.036799999998</v>
      </c>
    </row>
    <row r="29" spans="1:7" s="6" customFormat="1" x14ac:dyDescent="0.55000000000000004">
      <c r="A29" s="9" t="s">
        <v>27</v>
      </c>
      <c r="B29" s="14">
        <f>B28/B25</f>
        <v>33.590919793966151</v>
      </c>
      <c r="C29" s="14"/>
      <c r="D29" s="12">
        <f>D28/B25</f>
        <v>0.25081677704194438</v>
      </c>
      <c r="E29" s="14">
        <f>E28/E25</f>
        <v>46.135559270888557</v>
      </c>
      <c r="F29" s="14"/>
      <c r="G29" s="12">
        <f>G28/E25</f>
        <v>-5.5948978509970155</v>
      </c>
    </row>
  </sheetData>
  <mergeCells count="10">
    <mergeCell ref="A3:A5"/>
    <mergeCell ref="B4:D4"/>
    <mergeCell ref="E4:G4"/>
    <mergeCell ref="B3:G3"/>
    <mergeCell ref="B26:D26"/>
    <mergeCell ref="B25:D25"/>
    <mergeCell ref="B27:D27"/>
    <mergeCell ref="E27:G27"/>
    <mergeCell ref="E26:G26"/>
    <mergeCell ref="E25:G25"/>
  </mergeCells>
  <printOptions horizontalCentered="1"/>
  <pageMargins left="0.18" right="0.18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K13" sqref="K13"/>
    </sheetView>
  </sheetViews>
  <sheetFormatPr defaultRowHeight="24" x14ac:dyDescent="0.55000000000000004"/>
  <cols>
    <col min="1" max="1" width="42.28515625" style="4" customWidth="1"/>
    <col min="2" max="3" width="11.28515625" style="4" customWidth="1"/>
    <col min="4" max="7" width="11.28515625" style="3" customWidth="1"/>
    <col min="8" max="258" width="9" style="4"/>
    <col min="259" max="259" width="42.28515625" style="4" customWidth="1"/>
    <col min="260" max="263" width="14.7109375" style="4" customWidth="1"/>
    <col min="264" max="514" width="9" style="4"/>
    <col min="515" max="515" width="42.28515625" style="4" customWidth="1"/>
    <col min="516" max="519" width="14.7109375" style="4" customWidth="1"/>
    <col min="520" max="770" width="9" style="4"/>
    <col min="771" max="771" width="42.28515625" style="4" customWidth="1"/>
    <col min="772" max="775" width="14.7109375" style="4" customWidth="1"/>
    <col min="776" max="1026" width="9" style="4"/>
    <col min="1027" max="1027" width="42.28515625" style="4" customWidth="1"/>
    <col min="1028" max="1031" width="14.7109375" style="4" customWidth="1"/>
    <col min="1032" max="1282" width="9" style="4"/>
    <col min="1283" max="1283" width="42.28515625" style="4" customWidth="1"/>
    <col min="1284" max="1287" width="14.7109375" style="4" customWidth="1"/>
    <col min="1288" max="1538" width="9" style="4"/>
    <col min="1539" max="1539" width="42.28515625" style="4" customWidth="1"/>
    <col min="1540" max="1543" width="14.7109375" style="4" customWidth="1"/>
    <col min="1544" max="1794" width="9" style="4"/>
    <col min="1795" max="1795" width="42.28515625" style="4" customWidth="1"/>
    <col min="1796" max="1799" width="14.7109375" style="4" customWidth="1"/>
    <col min="1800" max="2050" width="9" style="4"/>
    <col min="2051" max="2051" width="42.28515625" style="4" customWidth="1"/>
    <col min="2052" max="2055" width="14.7109375" style="4" customWidth="1"/>
    <col min="2056" max="2306" width="9" style="4"/>
    <col min="2307" max="2307" width="42.28515625" style="4" customWidth="1"/>
    <col min="2308" max="2311" width="14.7109375" style="4" customWidth="1"/>
    <col min="2312" max="2562" width="9" style="4"/>
    <col min="2563" max="2563" width="42.28515625" style="4" customWidth="1"/>
    <col min="2564" max="2567" width="14.7109375" style="4" customWidth="1"/>
    <col min="2568" max="2818" width="9" style="4"/>
    <col min="2819" max="2819" width="42.28515625" style="4" customWidth="1"/>
    <col min="2820" max="2823" width="14.7109375" style="4" customWidth="1"/>
    <col min="2824" max="3074" width="9" style="4"/>
    <col min="3075" max="3075" width="42.28515625" style="4" customWidth="1"/>
    <col min="3076" max="3079" width="14.7109375" style="4" customWidth="1"/>
    <col min="3080" max="3330" width="9" style="4"/>
    <col min="3331" max="3331" width="42.28515625" style="4" customWidth="1"/>
    <col min="3332" max="3335" width="14.7109375" style="4" customWidth="1"/>
    <col min="3336" max="3586" width="9" style="4"/>
    <col min="3587" max="3587" width="42.28515625" style="4" customWidth="1"/>
    <col min="3588" max="3591" width="14.7109375" style="4" customWidth="1"/>
    <col min="3592" max="3842" width="9" style="4"/>
    <col min="3843" max="3843" width="42.28515625" style="4" customWidth="1"/>
    <col min="3844" max="3847" width="14.7109375" style="4" customWidth="1"/>
    <col min="3848" max="4098" width="9" style="4"/>
    <col min="4099" max="4099" width="42.28515625" style="4" customWidth="1"/>
    <col min="4100" max="4103" width="14.7109375" style="4" customWidth="1"/>
    <col min="4104" max="4354" width="9" style="4"/>
    <col min="4355" max="4355" width="42.28515625" style="4" customWidth="1"/>
    <col min="4356" max="4359" width="14.7109375" style="4" customWidth="1"/>
    <col min="4360" max="4610" width="9" style="4"/>
    <col min="4611" max="4611" width="42.28515625" style="4" customWidth="1"/>
    <col min="4612" max="4615" width="14.7109375" style="4" customWidth="1"/>
    <col min="4616" max="4866" width="9" style="4"/>
    <col min="4867" max="4867" width="42.28515625" style="4" customWidth="1"/>
    <col min="4868" max="4871" width="14.7109375" style="4" customWidth="1"/>
    <col min="4872" max="5122" width="9" style="4"/>
    <col min="5123" max="5123" width="42.28515625" style="4" customWidth="1"/>
    <col min="5124" max="5127" width="14.7109375" style="4" customWidth="1"/>
    <col min="5128" max="5378" width="9" style="4"/>
    <col min="5379" max="5379" width="42.28515625" style="4" customWidth="1"/>
    <col min="5380" max="5383" width="14.7109375" style="4" customWidth="1"/>
    <col min="5384" max="5634" width="9" style="4"/>
    <col min="5635" max="5635" width="42.28515625" style="4" customWidth="1"/>
    <col min="5636" max="5639" width="14.7109375" style="4" customWidth="1"/>
    <col min="5640" max="5890" width="9" style="4"/>
    <col min="5891" max="5891" width="42.28515625" style="4" customWidth="1"/>
    <col min="5892" max="5895" width="14.7109375" style="4" customWidth="1"/>
    <col min="5896" max="6146" width="9" style="4"/>
    <col min="6147" max="6147" width="42.28515625" style="4" customWidth="1"/>
    <col min="6148" max="6151" width="14.7109375" style="4" customWidth="1"/>
    <col min="6152" max="6402" width="9" style="4"/>
    <col min="6403" max="6403" width="42.28515625" style="4" customWidth="1"/>
    <col min="6404" max="6407" width="14.7109375" style="4" customWidth="1"/>
    <col min="6408" max="6658" width="9" style="4"/>
    <col min="6659" max="6659" width="42.28515625" style="4" customWidth="1"/>
    <col min="6660" max="6663" width="14.7109375" style="4" customWidth="1"/>
    <col min="6664" max="6914" width="9" style="4"/>
    <col min="6915" max="6915" width="42.28515625" style="4" customWidth="1"/>
    <col min="6916" max="6919" width="14.7109375" style="4" customWidth="1"/>
    <col min="6920" max="7170" width="9" style="4"/>
    <col min="7171" max="7171" width="42.28515625" style="4" customWidth="1"/>
    <col min="7172" max="7175" width="14.7109375" style="4" customWidth="1"/>
    <col min="7176" max="7426" width="9" style="4"/>
    <col min="7427" max="7427" width="42.28515625" style="4" customWidth="1"/>
    <col min="7428" max="7431" width="14.7109375" style="4" customWidth="1"/>
    <col min="7432" max="7682" width="9" style="4"/>
    <col min="7683" max="7683" width="42.28515625" style="4" customWidth="1"/>
    <col min="7684" max="7687" width="14.7109375" style="4" customWidth="1"/>
    <col min="7688" max="7938" width="9" style="4"/>
    <col min="7939" max="7939" width="42.28515625" style="4" customWidth="1"/>
    <col min="7940" max="7943" width="14.7109375" style="4" customWidth="1"/>
    <col min="7944" max="8194" width="9" style="4"/>
    <col min="8195" max="8195" width="42.28515625" style="4" customWidth="1"/>
    <col min="8196" max="8199" width="14.7109375" style="4" customWidth="1"/>
    <col min="8200" max="8450" width="9" style="4"/>
    <col min="8451" max="8451" width="42.28515625" style="4" customWidth="1"/>
    <col min="8452" max="8455" width="14.7109375" style="4" customWidth="1"/>
    <col min="8456" max="8706" width="9" style="4"/>
    <col min="8707" max="8707" width="42.28515625" style="4" customWidth="1"/>
    <col min="8708" max="8711" width="14.7109375" style="4" customWidth="1"/>
    <col min="8712" max="8962" width="9" style="4"/>
    <col min="8963" max="8963" width="42.28515625" style="4" customWidth="1"/>
    <col min="8964" max="8967" width="14.7109375" style="4" customWidth="1"/>
    <col min="8968" max="9218" width="9" style="4"/>
    <col min="9219" max="9219" width="42.28515625" style="4" customWidth="1"/>
    <col min="9220" max="9223" width="14.7109375" style="4" customWidth="1"/>
    <col min="9224" max="9474" width="9" style="4"/>
    <col min="9475" max="9475" width="42.28515625" style="4" customWidth="1"/>
    <col min="9476" max="9479" width="14.7109375" style="4" customWidth="1"/>
    <col min="9480" max="9730" width="9" style="4"/>
    <col min="9731" max="9731" width="42.28515625" style="4" customWidth="1"/>
    <col min="9732" max="9735" width="14.7109375" style="4" customWidth="1"/>
    <col min="9736" max="9986" width="9" style="4"/>
    <col min="9987" max="9987" width="42.28515625" style="4" customWidth="1"/>
    <col min="9988" max="9991" width="14.7109375" style="4" customWidth="1"/>
    <col min="9992" max="10242" width="9" style="4"/>
    <col min="10243" max="10243" width="42.28515625" style="4" customWidth="1"/>
    <col min="10244" max="10247" width="14.7109375" style="4" customWidth="1"/>
    <col min="10248" max="10498" width="9" style="4"/>
    <col min="10499" max="10499" width="42.28515625" style="4" customWidth="1"/>
    <col min="10500" max="10503" width="14.7109375" style="4" customWidth="1"/>
    <col min="10504" max="10754" width="9" style="4"/>
    <col min="10755" max="10755" width="42.28515625" style="4" customWidth="1"/>
    <col min="10756" max="10759" width="14.7109375" style="4" customWidth="1"/>
    <col min="10760" max="11010" width="9" style="4"/>
    <col min="11011" max="11011" width="42.28515625" style="4" customWidth="1"/>
    <col min="11012" max="11015" width="14.7109375" style="4" customWidth="1"/>
    <col min="11016" max="11266" width="9" style="4"/>
    <col min="11267" max="11267" width="42.28515625" style="4" customWidth="1"/>
    <col min="11268" max="11271" width="14.7109375" style="4" customWidth="1"/>
    <col min="11272" max="11522" width="9" style="4"/>
    <col min="11523" max="11523" width="42.28515625" style="4" customWidth="1"/>
    <col min="11524" max="11527" width="14.7109375" style="4" customWidth="1"/>
    <col min="11528" max="11778" width="9" style="4"/>
    <col min="11779" max="11779" width="42.28515625" style="4" customWidth="1"/>
    <col min="11780" max="11783" width="14.7109375" style="4" customWidth="1"/>
    <col min="11784" max="12034" width="9" style="4"/>
    <col min="12035" max="12035" width="42.28515625" style="4" customWidth="1"/>
    <col min="12036" max="12039" width="14.7109375" style="4" customWidth="1"/>
    <col min="12040" max="12290" width="9" style="4"/>
    <col min="12291" max="12291" width="42.28515625" style="4" customWidth="1"/>
    <col min="12292" max="12295" width="14.7109375" style="4" customWidth="1"/>
    <col min="12296" max="12546" width="9" style="4"/>
    <col min="12547" max="12547" width="42.28515625" style="4" customWidth="1"/>
    <col min="12548" max="12551" width="14.7109375" style="4" customWidth="1"/>
    <col min="12552" max="12802" width="9" style="4"/>
    <col min="12803" max="12803" width="42.28515625" style="4" customWidth="1"/>
    <col min="12804" max="12807" width="14.7109375" style="4" customWidth="1"/>
    <col min="12808" max="13058" width="9" style="4"/>
    <col min="13059" max="13059" width="42.28515625" style="4" customWidth="1"/>
    <col min="13060" max="13063" width="14.7109375" style="4" customWidth="1"/>
    <col min="13064" max="13314" width="9" style="4"/>
    <col min="13315" max="13315" width="42.28515625" style="4" customWidth="1"/>
    <col min="13316" max="13319" width="14.7109375" style="4" customWidth="1"/>
    <col min="13320" max="13570" width="9" style="4"/>
    <col min="13571" max="13571" width="42.28515625" style="4" customWidth="1"/>
    <col min="13572" max="13575" width="14.7109375" style="4" customWidth="1"/>
    <col min="13576" max="13826" width="9" style="4"/>
    <col min="13827" max="13827" width="42.28515625" style="4" customWidth="1"/>
    <col min="13828" max="13831" width="14.7109375" style="4" customWidth="1"/>
    <col min="13832" max="14082" width="9" style="4"/>
    <col min="14083" max="14083" width="42.28515625" style="4" customWidth="1"/>
    <col min="14084" max="14087" width="14.7109375" style="4" customWidth="1"/>
    <col min="14088" max="14338" width="9" style="4"/>
    <col min="14339" max="14339" width="42.28515625" style="4" customWidth="1"/>
    <col min="14340" max="14343" width="14.7109375" style="4" customWidth="1"/>
    <col min="14344" max="14594" width="9" style="4"/>
    <col min="14595" max="14595" width="42.28515625" style="4" customWidth="1"/>
    <col min="14596" max="14599" width="14.7109375" style="4" customWidth="1"/>
    <col min="14600" max="14850" width="9" style="4"/>
    <col min="14851" max="14851" width="42.28515625" style="4" customWidth="1"/>
    <col min="14852" max="14855" width="14.7109375" style="4" customWidth="1"/>
    <col min="14856" max="15106" width="9" style="4"/>
    <col min="15107" max="15107" width="42.28515625" style="4" customWidth="1"/>
    <col min="15108" max="15111" width="14.7109375" style="4" customWidth="1"/>
    <col min="15112" max="15362" width="9" style="4"/>
    <col min="15363" max="15363" width="42.28515625" style="4" customWidth="1"/>
    <col min="15364" max="15367" width="14.7109375" style="4" customWidth="1"/>
    <col min="15368" max="15618" width="9" style="4"/>
    <col min="15619" max="15619" width="42.28515625" style="4" customWidth="1"/>
    <col min="15620" max="15623" width="14.7109375" style="4" customWidth="1"/>
    <col min="15624" max="15874" width="9" style="4"/>
    <col min="15875" max="15875" width="42.28515625" style="4" customWidth="1"/>
    <col min="15876" max="15879" width="14.7109375" style="4" customWidth="1"/>
    <col min="15880" max="16130" width="9" style="4"/>
    <col min="16131" max="16131" width="42.28515625" style="4" customWidth="1"/>
    <col min="16132" max="16135" width="14.7109375" style="4" customWidth="1"/>
    <col min="16136" max="16384" width="9" style="4"/>
  </cols>
  <sheetData>
    <row r="1" spans="1:7" x14ac:dyDescent="0.55000000000000004">
      <c r="A1" s="2" t="s">
        <v>37</v>
      </c>
      <c r="B1" s="2"/>
      <c r="C1" s="2"/>
    </row>
    <row r="2" spans="1:7" x14ac:dyDescent="0.55000000000000004">
      <c r="B2" s="20"/>
      <c r="C2" s="20"/>
      <c r="D2" s="20"/>
      <c r="E2" s="20"/>
      <c r="F2" s="20"/>
      <c r="G2" s="20" t="s">
        <v>0</v>
      </c>
    </row>
    <row r="3" spans="1:7" x14ac:dyDescent="0.55000000000000004">
      <c r="A3" s="26" t="s">
        <v>1</v>
      </c>
      <c r="B3" s="30" t="s">
        <v>35</v>
      </c>
      <c r="C3" s="31"/>
      <c r="D3" s="31"/>
      <c r="E3" s="31"/>
      <c r="F3" s="31"/>
      <c r="G3" s="32"/>
    </row>
    <row r="4" spans="1:7" x14ac:dyDescent="0.55000000000000004">
      <c r="A4" s="27"/>
      <c r="B4" s="29" t="s">
        <v>2</v>
      </c>
      <c r="C4" s="29"/>
      <c r="D4" s="29"/>
      <c r="E4" s="29" t="s">
        <v>3</v>
      </c>
      <c r="F4" s="29"/>
      <c r="G4" s="29"/>
    </row>
    <row r="5" spans="1:7" x14ac:dyDescent="0.55000000000000004">
      <c r="A5" s="28"/>
      <c r="B5" s="15" t="s">
        <v>32</v>
      </c>
      <c r="C5" s="15" t="s">
        <v>33</v>
      </c>
      <c r="D5" s="16" t="s">
        <v>34</v>
      </c>
      <c r="E5" s="15" t="s">
        <v>32</v>
      </c>
      <c r="F5" s="15" t="s">
        <v>33</v>
      </c>
      <c r="G5" s="16" t="s">
        <v>34</v>
      </c>
    </row>
    <row r="6" spans="1:7" s="6" customFormat="1" x14ac:dyDescent="0.55000000000000004">
      <c r="A6" s="5" t="s">
        <v>4</v>
      </c>
      <c r="B6" s="17">
        <f t="shared" ref="B6:C6" si="0">SUM(B7+B10+B17)</f>
        <v>3841.91</v>
      </c>
      <c r="C6" s="17">
        <f t="shared" si="0"/>
        <v>1611.22</v>
      </c>
      <c r="D6" s="17">
        <f>SUM(D7+D10+D17)</f>
        <v>5453.13</v>
      </c>
      <c r="E6" s="17">
        <f t="shared" ref="E6:F6" si="1">SUM(E7+E10+E17)</f>
        <v>2420.29</v>
      </c>
      <c r="F6" s="17">
        <f t="shared" si="1"/>
        <v>251.70999999999998</v>
      </c>
      <c r="G6" s="17">
        <f>SUM(G7+G10+G17)</f>
        <v>2672</v>
      </c>
    </row>
    <row r="7" spans="1:7" s="6" customFormat="1" x14ac:dyDescent="0.55000000000000004">
      <c r="A7" s="7" t="s">
        <v>5</v>
      </c>
      <c r="B7" s="11">
        <f t="shared" ref="B7:C7" si="2">SUM(B8:B9)</f>
        <v>1682.9699999999998</v>
      </c>
      <c r="C7" s="11">
        <f t="shared" si="2"/>
        <v>1505.81</v>
      </c>
      <c r="D7" s="11">
        <f>SUM(D8:D9)</f>
        <v>3188.7799999999997</v>
      </c>
      <c r="E7" s="11">
        <f t="shared" ref="E7:F7" si="3">SUM(E8:E9)</f>
        <v>1329.38</v>
      </c>
      <c r="F7" s="11">
        <f t="shared" si="3"/>
        <v>235.23999999999998</v>
      </c>
      <c r="G7" s="11">
        <f>SUM(G8:G9)</f>
        <v>1564.6200000000001</v>
      </c>
    </row>
    <row r="8" spans="1:7" x14ac:dyDescent="0.55000000000000004">
      <c r="A8" s="8" t="s">
        <v>6</v>
      </c>
      <c r="B8" s="18">
        <v>869.67</v>
      </c>
      <c r="C8" s="18">
        <v>1472.97</v>
      </c>
      <c r="D8" s="19">
        <f>SUM(B8:C8)</f>
        <v>2342.64</v>
      </c>
      <c r="E8" s="19">
        <v>379.56</v>
      </c>
      <c r="F8" s="19">
        <v>207.42</v>
      </c>
      <c r="G8" s="19">
        <f>SUM(E8:F8)</f>
        <v>586.98</v>
      </c>
    </row>
    <row r="9" spans="1:7" x14ac:dyDescent="0.55000000000000004">
      <c r="A9" s="8" t="s">
        <v>7</v>
      </c>
      <c r="B9" s="18">
        <v>813.3</v>
      </c>
      <c r="C9" s="18">
        <v>32.840000000000003</v>
      </c>
      <c r="D9" s="19">
        <f>SUM(B9:C9)</f>
        <v>846.14</v>
      </c>
      <c r="E9" s="19">
        <v>949.82</v>
      </c>
      <c r="F9" s="19">
        <v>27.82</v>
      </c>
      <c r="G9" s="19">
        <f t="shared" ref="G9" si="4">SUM(E9:F9)</f>
        <v>977.6400000000001</v>
      </c>
    </row>
    <row r="10" spans="1:7" s="6" customFormat="1" x14ac:dyDescent="0.55000000000000004">
      <c r="A10" s="7" t="s">
        <v>8</v>
      </c>
      <c r="B10" s="11">
        <f t="shared" ref="B10:C10" si="5">SUM(B11+B12+B13+B14+B15+B16)</f>
        <v>1907.6000000000001</v>
      </c>
      <c r="C10" s="11">
        <f t="shared" si="5"/>
        <v>0</v>
      </c>
      <c r="D10" s="11">
        <f>SUM(D11+D12+D13+D14+D15+D16)</f>
        <v>1907.6000000000001</v>
      </c>
      <c r="E10" s="11">
        <f t="shared" ref="E10:F10" si="6">SUM(E11+E12+E13+E14+E15+E16)</f>
        <v>932.56999999999982</v>
      </c>
      <c r="F10" s="11">
        <f t="shared" si="6"/>
        <v>0</v>
      </c>
      <c r="G10" s="11">
        <f t="shared" ref="G10" si="7">SUM(G11+G12+G13+G14+G15+G16)</f>
        <v>932.56999999999982</v>
      </c>
    </row>
    <row r="11" spans="1:7" x14ac:dyDescent="0.55000000000000004">
      <c r="A11" s="8" t="s">
        <v>9</v>
      </c>
      <c r="B11" s="18">
        <v>1873.9</v>
      </c>
      <c r="C11" s="18">
        <v>0</v>
      </c>
      <c r="D11" s="19">
        <f t="shared" ref="D11:D16" si="8">SUM(B11:C11)</f>
        <v>1873.9</v>
      </c>
      <c r="E11" s="19">
        <v>920.55</v>
      </c>
      <c r="F11" s="19">
        <v>0</v>
      </c>
      <c r="G11" s="19">
        <f t="shared" ref="G11:G16" si="9">SUM(E11:F11)</f>
        <v>920.55</v>
      </c>
    </row>
    <row r="12" spans="1:7" x14ac:dyDescent="0.55000000000000004">
      <c r="A12" s="8" t="s">
        <v>10</v>
      </c>
      <c r="B12" s="18">
        <v>5.25</v>
      </c>
      <c r="C12" s="18">
        <v>0</v>
      </c>
      <c r="D12" s="19">
        <f t="shared" si="8"/>
        <v>5.25</v>
      </c>
      <c r="E12" s="19">
        <v>1.18</v>
      </c>
      <c r="F12" s="19">
        <v>0</v>
      </c>
      <c r="G12" s="19">
        <f t="shared" si="9"/>
        <v>1.18</v>
      </c>
    </row>
    <row r="13" spans="1:7" x14ac:dyDescent="0.55000000000000004">
      <c r="A13" s="8" t="s">
        <v>11</v>
      </c>
      <c r="B13" s="18">
        <v>0</v>
      </c>
      <c r="C13" s="18">
        <v>0</v>
      </c>
      <c r="D13" s="19">
        <f t="shared" si="8"/>
        <v>0</v>
      </c>
      <c r="E13" s="19">
        <v>0</v>
      </c>
      <c r="F13" s="19">
        <v>0</v>
      </c>
      <c r="G13" s="19">
        <f t="shared" si="9"/>
        <v>0</v>
      </c>
    </row>
    <row r="14" spans="1:7" x14ac:dyDescent="0.55000000000000004">
      <c r="A14" s="8" t="s">
        <v>12</v>
      </c>
      <c r="B14" s="18">
        <v>12.13</v>
      </c>
      <c r="C14" s="18">
        <v>0</v>
      </c>
      <c r="D14" s="19">
        <f t="shared" si="8"/>
        <v>12.13</v>
      </c>
      <c r="E14" s="19">
        <v>8.9</v>
      </c>
      <c r="F14" s="19">
        <v>0</v>
      </c>
      <c r="G14" s="19">
        <f t="shared" si="9"/>
        <v>8.9</v>
      </c>
    </row>
    <row r="15" spans="1:7" x14ac:dyDescent="0.55000000000000004">
      <c r="A15" s="8" t="s">
        <v>13</v>
      </c>
      <c r="B15" s="18">
        <v>15.33</v>
      </c>
      <c r="C15" s="18">
        <v>0</v>
      </c>
      <c r="D15" s="19">
        <f t="shared" si="8"/>
        <v>15.33</v>
      </c>
      <c r="E15" s="19">
        <v>1.8</v>
      </c>
      <c r="F15" s="19">
        <v>0</v>
      </c>
      <c r="G15" s="19">
        <f t="shared" si="9"/>
        <v>1.8</v>
      </c>
    </row>
    <row r="16" spans="1:7" x14ac:dyDescent="0.55000000000000004">
      <c r="A16" s="8" t="s">
        <v>14</v>
      </c>
      <c r="B16" s="18">
        <v>0.99</v>
      </c>
      <c r="C16" s="18">
        <v>0</v>
      </c>
      <c r="D16" s="19">
        <f t="shared" si="8"/>
        <v>0.99</v>
      </c>
      <c r="E16" s="19">
        <v>0.14000000000000001</v>
      </c>
      <c r="F16" s="19">
        <v>0</v>
      </c>
      <c r="G16" s="19">
        <f t="shared" si="9"/>
        <v>0.14000000000000001</v>
      </c>
    </row>
    <row r="17" spans="1:7" s="6" customFormat="1" x14ac:dyDescent="0.55000000000000004">
      <c r="A17" s="7" t="s">
        <v>15</v>
      </c>
      <c r="B17" s="10">
        <v>251.34</v>
      </c>
      <c r="C17" s="10">
        <v>105.41</v>
      </c>
      <c r="D17" s="11">
        <f>SUM(B17:C17)</f>
        <v>356.75</v>
      </c>
      <c r="E17" s="11">
        <v>158.34</v>
      </c>
      <c r="F17" s="11">
        <v>16.47</v>
      </c>
      <c r="G17" s="11">
        <f>SUM(E17:F17)</f>
        <v>174.81</v>
      </c>
    </row>
    <row r="18" spans="1:7" s="6" customFormat="1" x14ac:dyDescent="0.55000000000000004">
      <c r="A18" s="7" t="s">
        <v>16</v>
      </c>
      <c r="B18" s="11">
        <f t="shared" ref="B18:C18" si="10">SUM(B19:B22)</f>
        <v>0</v>
      </c>
      <c r="C18" s="11">
        <f t="shared" si="10"/>
        <v>3329.0699999999997</v>
      </c>
      <c r="D18" s="11">
        <f>SUM(D19:D22)</f>
        <v>3329.0699999999997</v>
      </c>
      <c r="E18" s="11">
        <f t="shared" ref="E18" si="11">SUM(E19:E22)</f>
        <v>0</v>
      </c>
      <c r="F18" s="11">
        <f t="shared" ref="F18" si="12">SUM(F19:F22)</f>
        <v>2627.87</v>
      </c>
      <c r="G18" s="11">
        <f>SUM(G19:G22)</f>
        <v>2627.87</v>
      </c>
    </row>
    <row r="19" spans="1:7" x14ac:dyDescent="0.55000000000000004">
      <c r="A19" s="8" t="s">
        <v>28</v>
      </c>
      <c r="B19" s="18">
        <v>0</v>
      </c>
      <c r="C19" s="18">
        <v>1701.49</v>
      </c>
      <c r="D19" s="19">
        <f t="shared" ref="D19:D21" si="13">SUM(B19:C19)</f>
        <v>1701.49</v>
      </c>
      <c r="E19" s="19">
        <v>0</v>
      </c>
      <c r="F19" s="19">
        <v>1500</v>
      </c>
      <c r="G19" s="19">
        <f t="shared" ref="G19:G21" si="14">SUM(E19:F19)</f>
        <v>1500</v>
      </c>
    </row>
    <row r="20" spans="1:7" x14ac:dyDescent="0.55000000000000004">
      <c r="A20" s="8" t="s">
        <v>29</v>
      </c>
      <c r="B20" s="18">
        <v>0</v>
      </c>
      <c r="C20" s="18">
        <v>9.94</v>
      </c>
      <c r="D20" s="19">
        <f t="shared" si="13"/>
        <v>9.94</v>
      </c>
      <c r="E20" s="19">
        <v>0</v>
      </c>
      <c r="F20" s="19">
        <v>15.14</v>
      </c>
      <c r="G20" s="19">
        <f t="shared" si="14"/>
        <v>15.14</v>
      </c>
    </row>
    <row r="21" spans="1:7" x14ac:dyDescent="0.55000000000000004">
      <c r="A21" s="8" t="s">
        <v>30</v>
      </c>
      <c r="B21" s="18">
        <v>0</v>
      </c>
      <c r="C21" s="18">
        <v>2.2799999999999998</v>
      </c>
      <c r="D21" s="19">
        <f t="shared" si="13"/>
        <v>2.2799999999999998</v>
      </c>
      <c r="E21" s="19">
        <v>0</v>
      </c>
      <c r="F21" s="19">
        <v>3.46</v>
      </c>
      <c r="G21" s="19">
        <f t="shared" si="14"/>
        <v>3.46</v>
      </c>
    </row>
    <row r="22" spans="1:7" s="25" customFormat="1" x14ac:dyDescent="0.55000000000000004">
      <c r="A22" s="21" t="s">
        <v>31</v>
      </c>
      <c r="B22" s="22"/>
      <c r="C22" s="23">
        <v>1615.36</v>
      </c>
      <c r="D22" s="24">
        <f>SUM(B22:C22)</f>
        <v>1615.36</v>
      </c>
      <c r="E22" s="24"/>
      <c r="F22" s="24">
        <v>1109.27</v>
      </c>
      <c r="G22" s="24">
        <f>SUM(E22:F22)</f>
        <v>1109.27</v>
      </c>
    </row>
    <row r="23" spans="1:7" s="6" customFormat="1" x14ac:dyDescent="0.55000000000000004">
      <c r="A23" s="7" t="s">
        <v>21</v>
      </c>
      <c r="B23" s="13">
        <f t="shared" ref="B23" si="15">SUM(B6,B18)</f>
        <v>3841.91</v>
      </c>
      <c r="C23" s="13">
        <f>SUM(C6,C18)</f>
        <v>4940.29</v>
      </c>
      <c r="D23" s="11">
        <f>SUM(D6+D18)</f>
        <v>8782.2000000000007</v>
      </c>
      <c r="E23" s="13">
        <f t="shared" ref="E23:F23" si="16">SUM(E6,E18)</f>
        <v>2420.29</v>
      </c>
      <c r="F23" s="13">
        <f t="shared" si="16"/>
        <v>2879.58</v>
      </c>
      <c r="G23" s="11">
        <f>SUM(G6+G18)</f>
        <v>5299.87</v>
      </c>
    </row>
    <row r="24" spans="1:7" s="6" customFormat="1" x14ac:dyDescent="0.55000000000000004">
      <c r="A24" s="7" t="s">
        <v>22</v>
      </c>
      <c r="B24" s="13">
        <f>B23/B25</f>
        <v>1.5582048994159636</v>
      </c>
      <c r="C24" s="13">
        <f>C23/B25</f>
        <v>2.0036867293964957</v>
      </c>
      <c r="D24" s="11">
        <f>+D23/B25</f>
        <v>3.56189162881246</v>
      </c>
      <c r="E24" s="13">
        <f>E23/E25</f>
        <v>1.548886471265839</v>
      </c>
      <c r="F24" s="13">
        <f>F23/E25</f>
        <v>1.8428132599513631</v>
      </c>
      <c r="G24" s="11">
        <f>+G23/E25</f>
        <v>3.3916997312172024</v>
      </c>
    </row>
    <row r="25" spans="1:7" x14ac:dyDescent="0.55000000000000004">
      <c r="A25" s="8" t="s">
        <v>23</v>
      </c>
      <c r="B25" s="33">
        <v>2465.6</v>
      </c>
      <c r="C25" s="34"/>
      <c r="D25" s="35"/>
      <c r="E25" s="33">
        <v>1562.6</v>
      </c>
      <c r="F25" s="34"/>
      <c r="G25" s="35"/>
    </row>
    <row r="26" spans="1:7" x14ac:dyDescent="0.55000000000000004">
      <c r="A26" s="8" t="s">
        <v>24</v>
      </c>
      <c r="B26" s="33">
        <v>5.42</v>
      </c>
      <c r="C26" s="34"/>
      <c r="D26" s="35"/>
      <c r="E26" s="33">
        <v>5.42</v>
      </c>
      <c r="F26" s="34"/>
      <c r="G26" s="35"/>
    </row>
    <row r="27" spans="1:7" x14ac:dyDescent="0.55000000000000004">
      <c r="A27" s="8" t="s">
        <v>25</v>
      </c>
      <c r="B27" s="33">
        <f>+B26*B25</f>
        <v>13363.552</v>
      </c>
      <c r="C27" s="34"/>
      <c r="D27" s="35"/>
      <c r="E27" s="33">
        <f>+E26*E25</f>
        <v>8469.2919999999995</v>
      </c>
      <c r="F27" s="34"/>
      <c r="G27" s="35"/>
    </row>
    <row r="28" spans="1:7" s="6" customFormat="1" x14ac:dyDescent="0.55000000000000004">
      <c r="A28" s="7" t="s">
        <v>26</v>
      </c>
      <c r="B28" s="1">
        <f>B27-B23</f>
        <v>9521.6419999999998</v>
      </c>
      <c r="C28" s="1"/>
      <c r="D28" s="11">
        <f>+B27-D23</f>
        <v>4581.351999999999</v>
      </c>
      <c r="E28" s="1">
        <f>E27-E23</f>
        <v>6049.0019999999995</v>
      </c>
      <c r="F28" s="1"/>
      <c r="G28" s="11">
        <f>+E27-G23</f>
        <v>3169.4219999999996</v>
      </c>
    </row>
    <row r="29" spans="1:7" s="6" customFormat="1" x14ac:dyDescent="0.55000000000000004">
      <c r="A29" s="9" t="s">
        <v>27</v>
      </c>
      <c r="B29" s="14">
        <f>B28/B25</f>
        <v>3.8617951005840365</v>
      </c>
      <c r="C29" s="14"/>
      <c r="D29" s="12">
        <f>+D28/B25</f>
        <v>1.8581083711875401</v>
      </c>
      <c r="E29" s="14">
        <f>E28/E25</f>
        <v>3.8711135287341607</v>
      </c>
      <c r="F29" s="14"/>
      <c r="G29" s="12">
        <f>+G28/E25</f>
        <v>2.0283002687827976</v>
      </c>
    </row>
  </sheetData>
  <mergeCells count="10">
    <mergeCell ref="A3:A5"/>
    <mergeCell ref="B4:D4"/>
    <mergeCell ref="E4:G4"/>
    <mergeCell ref="B3:G3"/>
    <mergeCell ref="B25:D25"/>
    <mergeCell ref="B26:D26"/>
    <mergeCell ref="B27:D27"/>
    <mergeCell ref="E25:G25"/>
    <mergeCell ref="E26:G26"/>
    <mergeCell ref="E27:G27"/>
  </mergeCells>
  <printOptions horizontalCentered="1"/>
  <pageMargins left="0.18" right="0.18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ยางพารา</vt:lpstr>
      <vt:lpstr>ปาล์มน้ำมัน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2017-09-27T09:13:56Z</cp:lastPrinted>
  <dcterms:created xsi:type="dcterms:W3CDTF">2017-05-03T02:32:52Z</dcterms:created>
  <dcterms:modified xsi:type="dcterms:W3CDTF">2017-09-29T04:04:38Z</dcterms:modified>
</cp:coreProperties>
</file>