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9285" tabRatio="805"/>
  </bookViews>
  <sheets>
    <sheet name="ข้าวเหนียวนาปี" sheetId="1" r:id="rId1"/>
    <sheet name="ส้มเขียวหวาน" sheetId="9" r:id="rId2"/>
    <sheet name="ลำไย" sheetId="8" r:id="rId3"/>
  </sheets>
  <calcPr calcId="144525"/>
</workbook>
</file>

<file path=xl/calcChain.xml><?xml version="1.0" encoding="utf-8"?>
<calcChain xmlns="http://schemas.openxmlformats.org/spreadsheetml/2006/main">
  <c r="E26" i="8" l="1"/>
  <c r="B26" i="8"/>
  <c r="B26" i="9"/>
  <c r="B27" i="1" l="1"/>
  <c r="B28" i="1" s="1"/>
  <c r="E28" i="1"/>
  <c r="D18" i="1" l="1"/>
  <c r="G18" i="1"/>
  <c r="C9" i="9" l="1"/>
  <c r="B9" i="9"/>
  <c r="C6" i="9"/>
  <c r="C16" i="9" s="1"/>
  <c r="B6" i="9"/>
  <c r="D21" i="9"/>
  <c r="D20" i="9"/>
  <c r="D19" i="9"/>
  <c r="D18" i="9"/>
  <c r="C17" i="9"/>
  <c r="B17" i="9"/>
  <c r="D15" i="9"/>
  <c r="D14" i="9"/>
  <c r="D13" i="9"/>
  <c r="D12" i="9"/>
  <c r="D11" i="9"/>
  <c r="D9" i="9" s="1"/>
  <c r="D10" i="9"/>
  <c r="D8" i="9"/>
  <c r="D7" i="9"/>
  <c r="D6" i="9" s="1"/>
  <c r="B16" i="9" l="1"/>
  <c r="B5" i="9" s="1"/>
  <c r="B22" i="9" s="1"/>
  <c r="D16" i="9"/>
  <c r="D5" i="9"/>
  <c r="D17" i="9"/>
  <c r="C5" i="9"/>
  <c r="C22" i="9" s="1"/>
  <c r="C23" i="9" s="1"/>
  <c r="B23" i="9" l="1"/>
  <c r="B28" i="9" s="1"/>
  <c r="B27" i="9"/>
  <c r="D22" i="9"/>
  <c r="E14" i="8"/>
  <c r="E10" i="8" s="1"/>
  <c r="B14" i="8"/>
  <c r="D14" i="8" s="1"/>
  <c r="C10" i="8"/>
  <c r="F10" i="8"/>
  <c r="G21" i="8"/>
  <c r="G20" i="8"/>
  <c r="G19" i="8"/>
  <c r="G18" i="8"/>
  <c r="F17" i="8"/>
  <c r="E17" i="8"/>
  <c r="G15" i="8"/>
  <c r="G13" i="8"/>
  <c r="G12" i="8"/>
  <c r="G11" i="8"/>
  <c r="G9" i="8"/>
  <c r="G8" i="8"/>
  <c r="F7" i="8"/>
  <c r="E7" i="8"/>
  <c r="E16" i="8" s="1"/>
  <c r="D21" i="8"/>
  <c r="C17" i="8"/>
  <c r="B17" i="8"/>
  <c r="C7" i="8"/>
  <c r="C16" i="8" s="1"/>
  <c r="B7" i="8"/>
  <c r="D20" i="8"/>
  <c r="D19" i="8"/>
  <c r="D18" i="8"/>
  <c r="D15" i="8"/>
  <c r="D13" i="8"/>
  <c r="D12" i="8"/>
  <c r="D11" i="8"/>
  <c r="D9" i="8"/>
  <c r="D8" i="8"/>
  <c r="G23" i="1"/>
  <c r="D23" i="1"/>
  <c r="G22" i="1"/>
  <c r="D22" i="1"/>
  <c r="G21" i="1"/>
  <c r="D21" i="1"/>
  <c r="F20" i="1"/>
  <c r="E20" i="1"/>
  <c r="C20" i="1"/>
  <c r="B20" i="1"/>
  <c r="F17" i="1"/>
  <c r="E17" i="1"/>
  <c r="C17" i="1"/>
  <c r="B17" i="1"/>
  <c r="G16" i="1"/>
  <c r="D16" i="1"/>
  <c r="G15" i="1"/>
  <c r="D15" i="1"/>
  <c r="G14" i="1"/>
  <c r="D14" i="1"/>
  <c r="G13" i="1"/>
  <c r="D13" i="1"/>
  <c r="G11" i="1"/>
  <c r="D11" i="1"/>
  <c r="G10" i="1"/>
  <c r="D10" i="1"/>
  <c r="G9" i="1"/>
  <c r="D9" i="1"/>
  <c r="G8" i="1"/>
  <c r="D8" i="1"/>
  <c r="D7" i="1" s="1"/>
  <c r="F7" i="1"/>
  <c r="E7" i="1"/>
  <c r="C7" i="1"/>
  <c r="B7" i="1"/>
  <c r="F16" i="8" l="1"/>
  <c r="F6" i="8" s="1"/>
  <c r="F22" i="8" s="1"/>
  <c r="F23" i="8" s="1"/>
  <c r="B16" i="8"/>
  <c r="D23" i="9"/>
  <c r="D28" i="9" s="1"/>
  <c r="D27" i="9"/>
  <c r="G17" i="1"/>
  <c r="D20" i="1"/>
  <c r="B10" i="8"/>
  <c r="D17" i="8"/>
  <c r="G14" i="8"/>
  <c r="G10" i="8" s="1"/>
  <c r="C6" i="8"/>
  <c r="C22" i="8" s="1"/>
  <c r="C23" i="8" s="1"/>
  <c r="D10" i="8"/>
  <c r="G7" i="8"/>
  <c r="D7" i="8"/>
  <c r="D16" i="8" s="1"/>
  <c r="E6" i="8"/>
  <c r="E22" i="8" s="1"/>
  <c r="G17" i="8"/>
  <c r="G20" i="1"/>
  <c r="G7" i="1"/>
  <c r="D17" i="1"/>
  <c r="E23" i="8" l="1"/>
  <c r="E28" i="8" s="1"/>
  <c r="E27" i="8"/>
  <c r="B6" i="8"/>
  <c r="B22" i="8" s="1"/>
  <c r="G16" i="8"/>
  <c r="G6" i="8"/>
  <c r="G22" i="8" s="1"/>
  <c r="D6" i="8"/>
  <c r="D22" i="8" s="1"/>
  <c r="D23" i="8" l="1"/>
  <c r="D28" i="8" s="1"/>
  <c r="D27" i="8"/>
  <c r="G23" i="8"/>
  <c r="G28" i="8" s="1"/>
  <c r="G27" i="8"/>
  <c r="B23" i="8"/>
  <c r="B28" i="8" s="1"/>
  <c r="B27" i="8"/>
  <c r="C12" i="1" l="1"/>
  <c r="D12" i="1"/>
  <c r="F12" i="1"/>
  <c r="F19" i="1" s="1"/>
  <c r="F6" i="1" s="1"/>
  <c r="F24" i="1" s="1"/>
  <c r="F25" i="1" s="1"/>
  <c r="G12" i="1"/>
  <c r="G19" i="1" s="1"/>
  <c r="B12" i="1"/>
  <c r="B19" i="1" s="1"/>
  <c r="E12" i="1"/>
  <c r="E6" i="1" l="1"/>
  <c r="E24" i="1" s="1"/>
  <c r="E19" i="1"/>
  <c r="C19" i="1"/>
  <c r="C6" i="1" s="1"/>
  <c r="C24" i="1" s="1"/>
  <c r="C25" i="1" s="1"/>
  <c r="B6" i="1"/>
  <c r="B24" i="1" s="1"/>
  <c r="G6" i="1"/>
  <c r="G24" i="1" s="1"/>
  <c r="D19" i="1" l="1"/>
  <c r="D6" i="1" s="1"/>
  <c r="D24" i="1" s="1"/>
  <c r="D25" i="1" s="1"/>
  <c r="D30" i="1" s="1"/>
  <c r="G25" i="1"/>
  <c r="G30" i="1" s="1"/>
  <c r="G29" i="1"/>
  <c r="E25" i="1"/>
  <c r="E30" i="1" s="1"/>
  <c r="E29" i="1"/>
  <c r="B25" i="1"/>
  <c r="B30" i="1" s="1"/>
  <c r="B29" i="1"/>
  <c r="D29" i="1" l="1"/>
</calcChain>
</file>

<file path=xl/sharedStrings.xml><?xml version="1.0" encoding="utf-8"?>
<sst xmlns="http://schemas.openxmlformats.org/spreadsheetml/2006/main" count="107" uniqueCount="43">
  <si>
    <t>รายการ</t>
  </si>
  <si>
    <t>S1</t>
  </si>
  <si>
    <t>N</t>
  </si>
  <si>
    <t>1.  ต้นทุนผันแปร</t>
  </si>
  <si>
    <t>1.1 ค่าแรงงาน</t>
  </si>
  <si>
    <t xml:space="preserve">   เตรียมดิน</t>
  </si>
  <si>
    <t xml:space="preserve">   เตรียมพันธุ์และปลูก</t>
  </si>
  <si>
    <t xml:space="preserve">   ดูแลรักษา</t>
  </si>
  <si>
    <t xml:space="preserve">   เก็บเกี่ยว</t>
  </si>
  <si>
    <t>1.2 ค่าวัสดุ</t>
  </si>
  <si>
    <t xml:space="preserve">   ค่าพันธุ์</t>
  </si>
  <si>
    <t xml:space="preserve">   ค่าปุ๋ย</t>
  </si>
  <si>
    <t xml:space="preserve">   ค่าสารปราบศัตรูพืชและวัชพืช</t>
  </si>
  <si>
    <t xml:space="preserve">   ค่าน้ำมันเชื้อเพลิงและหล่อลื่น</t>
  </si>
  <si>
    <t xml:space="preserve">   ค่าวัสดุการเกษตรและวัสดุสิ้นเปลือง</t>
  </si>
  <si>
    <t xml:space="preserve">   ค่าซ่อมแซมอุปกรณ์การเกษตร</t>
  </si>
  <si>
    <t>1.3  ค่าเสียโอกาสเงินลงทุน</t>
  </si>
  <si>
    <t>2. ต้นทุนคงที่</t>
  </si>
  <si>
    <t xml:space="preserve">   ค่าเช่าที่ดิน</t>
  </si>
  <si>
    <t xml:space="preserve">   ค่าเสื่อมอุปกรณ์การเกษตร</t>
  </si>
  <si>
    <t xml:space="preserve">    ค่าเสียโอกาสเงินลงทุนอุปกรณ์การเกษตร</t>
  </si>
  <si>
    <t>3. ต้นทุนรวมต่อไร่</t>
  </si>
  <si>
    <t xml:space="preserve">4. ต้นทุนรวมต่อเกวียน (ตัน)   </t>
  </si>
  <si>
    <t>5. ผลผลิตต่อไร่ (กก.)</t>
  </si>
  <si>
    <t>6. ราคาที่เกษตรกรขายได้ที่ไร่นา (บาท/กิโลกรัม)</t>
  </si>
  <si>
    <t>7. ผลตอบแทนต่อไร่</t>
  </si>
  <si>
    <t>8. ผลตอบแทนสุทธิต่อไร่</t>
  </si>
  <si>
    <t>9. ผลตอบแทนสุทธิต่อตัน</t>
  </si>
  <si>
    <t>เงินสด</t>
  </si>
  <si>
    <t>ไม่เป็นเงินสด</t>
  </si>
  <si>
    <t>รวม</t>
  </si>
  <si>
    <t>4. ต้นทุนรวมต่อกิโลกรัม</t>
  </si>
  <si>
    <t>9. ผลตอบแทนสุทธิต่อกิโลกรัม</t>
  </si>
  <si>
    <t>เชียงใหม่</t>
  </si>
  <si>
    <t>หน่วย : บาท/ไร่</t>
  </si>
  <si>
    <t xml:space="preserve">   ค่าเสียโอกาสเงินลงทุนอุปกรณ์การเกษตร</t>
  </si>
  <si>
    <t xml:space="preserve">   เฉลี่ยต้นทุนก่อนให้ผลผลิต</t>
  </si>
  <si>
    <t xml:space="preserve">   ค่าสารอื่นๆ และวัสดุปรับปรุงดิน</t>
  </si>
  <si>
    <t>-</t>
  </si>
  <si>
    <t>6. ราคาที่เกษตรกรขายได้ที่ไร่นา (บาท/ตัน)</t>
  </si>
  <si>
    <t>ตารางที่ 9  ต้นทุนการผลิตข้าวเหนียวนาปี แยกตามลักษณะความเหมาะสมของพื้นที่</t>
  </si>
  <si>
    <t>ตารางที่ 10  ต้นทุนการผลิตส้มเขียวหวาน แยกตามลักษณะความเหมาะสมของพื้นที่</t>
  </si>
  <si>
    <t>ตารางที่ 11  ต้นทุนการผลิตลำไย  แยกตามลักษณะความเหมาะสมของพื้นที่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</si>
</sst>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name val="CordiaUPC"/>
      <family val="2"/>
    </font>
    <font>
      <b/>
      <sz val="18"/>
      <name val="TH SarabunPSK"/>
      <family val="2"/>
    </font>
    <font>
      <sz val="14"/>
      <color indexed="8"/>
      <name val="TH SarabunPSK"/>
      <family val="2"/>
    </font>
    <font>
      <b/>
      <sz val="16"/>
      <name val="TH SarabunPSK"/>
      <family val="2"/>
    </font>
    <font>
      <sz val="16"/>
      <name val="TH SarabunPSK"/>
      <family val="2"/>
    </font>
    <font>
      <sz val="16"/>
      <color indexed="8"/>
      <name val="TH SarabunPSK"/>
      <family val="2"/>
    </font>
    <font>
      <sz val="16"/>
      <name val="Angsana New"/>
      <family val="1"/>
    </font>
    <font>
      <sz val="14"/>
      <name val="AngsanaUPC"/>
      <family val="1"/>
    </font>
    <font>
      <b/>
      <sz val="16"/>
      <color indexed="8"/>
      <name val="TH SarabunPSK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2" fillId="0" borderId="0"/>
    <xf numFmtId="164" fontId="9" fillId="0" borderId="0" applyFont="0" applyFill="0" applyBorder="0" applyAlignment="0" applyProtection="0"/>
    <xf numFmtId="0" fontId="9" fillId="0" borderId="0"/>
  </cellStyleXfs>
  <cellXfs count="53">
    <xf numFmtId="0" fontId="0" fillId="0" borderId="0" xfId="0"/>
    <xf numFmtId="2" fontId="3" fillId="0" borderId="0" xfId="2" applyNumberFormat="1" applyFont="1" applyFill="1" applyBorder="1" applyAlignment="1"/>
    <xf numFmtId="2" fontId="4" fillId="0" borderId="1" xfId="2" applyNumberFormat="1" applyFont="1" applyFill="1" applyBorder="1" applyAlignment="1"/>
    <xf numFmtId="2" fontId="5" fillId="0" borderId="6" xfId="2" applyNumberFormat="1" applyFont="1" applyFill="1" applyBorder="1" applyAlignment="1">
      <alignment vertical="center"/>
    </xf>
    <xf numFmtId="43" fontId="5" fillId="0" borderId="6" xfId="1" applyFont="1" applyFill="1" applyBorder="1" applyAlignment="1">
      <alignment horizontal="right"/>
    </xf>
    <xf numFmtId="2" fontId="5" fillId="0" borderId="7" xfId="2" applyNumberFormat="1" applyFont="1" applyFill="1" applyBorder="1" applyAlignment="1">
      <alignment vertical="center"/>
    </xf>
    <xf numFmtId="43" fontId="5" fillId="0" borderId="7" xfId="1" applyFont="1" applyFill="1" applyBorder="1" applyAlignment="1">
      <alignment horizontal="right"/>
    </xf>
    <xf numFmtId="2" fontId="6" fillId="0" borderId="7" xfId="2" applyNumberFormat="1" applyFont="1" applyFill="1" applyBorder="1" applyAlignment="1">
      <alignment vertical="center"/>
    </xf>
    <xf numFmtId="43" fontId="6" fillId="0" borderId="7" xfId="1" applyFont="1" applyFill="1" applyBorder="1"/>
    <xf numFmtId="43" fontId="7" fillId="0" borderId="7" xfId="1" applyFont="1" applyFill="1" applyBorder="1"/>
    <xf numFmtId="43" fontId="8" fillId="0" borderId="7" xfId="1" applyFont="1" applyFill="1" applyBorder="1"/>
    <xf numFmtId="43" fontId="6" fillId="0" borderId="7" xfId="1" applyFont="1" applyFill="1" applyBorder="1" applyAlignment="1">
      <alignment vertical="center"/>
    </xf>
    <xf numFmtId="43" fontId="7" fillId="0" borderId="7" xfId="1" applyFont="1" applyFill="1" applyBorder="1" applyAlignment="1">
      <alignment vertical="center"/>
    </xf>
    <xf numFmtId="2" fontId="6" fillId="0" borderId="7" xfId="3" applyNumberFormat="1" applyFont="1" applyBorder="1" applyAlignment="1">
      <alignment vertical="center"/>
    </xf>
    <xf numFmtId="43" fontId="5" fillId="0" borderId="7" xfId="1" applyFont="1" applyFill="1" applyBorder="1" applyAlignment="1">
      <alignment horizontal="right" vertical="center"/>
    </xf>
    <xf numFmtId="43" fontId="10" fillId="0" borderId="7" xfId="1" applyFont="1" applyFill="1" applyBorder="1" applyAlignment="1">
      <alignment horizontal="right" vertical="center"/>
    </xf>
    <xf numFmtId="2" fontId="6" fillId="0" borderId="7" xfId="4" applyNumberFormat="1" applyFont="1" applyFill="1" applyBorder="1" applyAlignment="1">
      <alignment vertical="center"/>
    </xf>
    <xf numFmtId="2" fontId="5" fillId="0" borderId="7" xfId="4" applyNumberFormat="1" applyFont="1" applyFill="1" applyBorder="1" applyAlignment="1" applyProtection="1">
      <alignment horizontal="left" vertical="center"/>
    </xf>
    <xf numFmtId="2" fontId="6" fillId="0" borderId="7" xfId="4" applyNumberFormat="1" applyFont="1" applyFill="1" applyBorder="1" applyAlignment="1" applyProtection="1">
      <alignment horizontal="left" vertical="center"/>
    </xf>
    <xf numFmtId="49" fontId="5" fillId="0" borderId="5" xfId="2" applyNumberFormat="1" applyFont="1" applyFill="1" applyBorder="1" applyAlignment="1">
      <alignment horizontal="center" vertical="center"/>
    </xf>
    <xf numFmtId="2" fontId="5" fillId="0" borderId="8" xfId="4" applyNumberFormat="1" applyFont="1" applyFill="1" applyBorder="1" applyAlignment="1" applyProtection="1">
      <alignment horizontal="left" vertical="center"/>
    </xf>
    <xf numFmtId="4" fontId="5" fillId="0" borderId="7" xfId="2" applyNumberFormat="1" applyFont="1" applyFill="1" applyBorder="1" applyAlignment="1">
      <alignment horizontal="right"/>
    </xf>
    <xf numFmtId="4" fontId="5" fillId="0" borderId="7" xfId="2" applyNumberFormat="1" applyFont="1" applyFill="1" applyBorder="1" applyAlignment="1">
      <alignment horizontal="center"/>
    </xf>
    <xf numFmtId="3" fontId="5" fillId="0" borderId="8" xfId="2" applyNumberFormat="1" applyFont="1" applyFill="1" applyBorder="1" applyAlignment="1">
      <alignment horizontal="center"/>
    </xf>
    <xf numFmtId="4" fontId="5" fillId="0" borderId="8" xfId="2" applyNumberFormat="1" applyFont="1" applyFill="1" applyBorder="1" applyAlignment="1">
      <alignment horizontal="right"/>
    </xf>
    <xf numFmtId="4" fontId="5" fillId="0" borderId="8" xfId="1" applyNumberFormat="1" applyFont="1" applyFill="1" applyBorder="1" applyAlignment="1">
      <alignment horizontal="center"/>
    </xf>
    <xf numFmtId="2" fontId="4" fillId="0" borderId="1" xfId="2" applyNumberFormat="1" applyFont="1" applyFill="1" applyBorder="1" applyAlignment="1">
      <alignment horizontal="right"/>
    </xf>
    <xf numFmtId="4" fontId="5" fillId="0" borderId="7" xfId="1" applyNumberFormat="1" applyFont="1" applyFill="1" applyBorder="1" applyAlignment="1">
      <alignment vertical="center"/>
    </xf>
    <xf numFmtId="4" fontId="5" fillId="2" borderId="7" xfId="2" applyNumberFormat="1" applyFont="1" applyFill="1" applyBorder="1" applyAlignment="1" applyProtection="1">
      <protection hidden="1"/>
    </xf>
    <xf numFmtId="0" fontId="0" fillId="0" borderId="0" xfId="0" applyFont="1"/>
    <xf numFmtId="2" fontId="3" fillId="0" borderId="2" xfId="2" applyNumberFormat="1" applyFont="1" applyFill="1" applyBorder="1" applyAlignment="1">
      <alignment horizontal="center" vertical="center"/>
    </xf>
    <xf numFmtId="2" fontId="3" fillId="0" borderId="11" xfId="2" applyNumberFormat="1" applyFont="1" applyFill="1" applyBorder="1" applyAlignment="1">
      <alignment horizontal="center" vertical="center"/>
    </xf>
    <xf numFmtId="2" fontId="3" fillId="0" borderId="5" xfId="2" applyNumberFormat="1" applyFont="1" applyFill="1" applyBorder="1" applyAlignment="1">
      <alignment horizontal="center" vertical="center"/>
    </xf>
    <xf numFmtId="49" fontId="3" fillId="0" borderId="3" xfId="2" applyNumberFormat="1" applyFont="1" applyFill="1" applyBorder="1" applyAlignment="1">
      <alignment horizontal="center" vertical="center"/>
    </xf>
    <xf numFmtId="49" fontId="3" fillId="0" borderId="9" xfId="2" applyNumberFormat="1" applyFont="1" applyFill="1" applyBorder="1" applyAlignment="1">
      <alignment horizontal="center" vertical="center"/>
    </xf>
    <xf numFmtId="49" fontId="3" fillId="0" borderId="4" xfId="2" applyNumberFormat="1" applyFont="1" applyFill="1" applyBorder="1" applyAlignment="1">
      <alignment horizontal="center" vertical="center"/>
    </xf>
    <xf numFmtId="49" fontId="3" fillId="0" borderId="10" xfId="2" applyNumberFormat="1" applyFont="1" applyFill="1" applyBorder="1" applyAlignment="1">
      <alignment horizontal="center" vertical="center"/>
    </xf>
    <xf numFmtId="4" fontId="6" fillId="0" borderId="7" xfId="2" applyNumberFormat="1" applyFont="1" applyFill="1" applyBorder="1" applyAlignment="1">
      <alignment horizontal="center"/>
    </xf>
    <xf numFmtId="3" fontId="6" fillId="0" borderId="7" xfId="2" applyNumberFormat="1" applyFont="1" applyFill="1" applyBorder="1" applyAlignment="1">
      <alignment horizontal="center"/>
    </xf>
    <xf numFmtId="4" fontId="6" fillId="0" borderId="15" xfId="2" applyNumberFormat="1" applyFont="1" applyFill="1" applyBorder="1" applyAlignment="1">
      <alignment horizontal="center"/>
    </xf>
    <xf numFmtId="4" fontId="6" fillId="0" borderId="16" xfId="2" applyNumberFormat="1" applyFont="1" applyFill="1" applyBorder="1" applyAlignment="1">
      <alignment horizontal="center"/>
    </xf>
    <xf numFmtId="4" fontId="6" fillId="0" borderId="17" xfId="2" applyNumberFormat="1" applyFont="1" applyFill="1" applyBorder="1" applyAlignment="1">
      <alignment horizontal="center"/>
    </xf>
    <xf numFmtId="2" fontId="6" fillId="0" borderId="18" xfId="1" applyNumberFormat="1" applyFont="1" applyFill="1" applyBorder="1" applyAlignment="1">
      <alignment horizontal="center"/>
    </xf>
    <xf numFmtId="2" fontId="6" fillId="0" borderId="19" xfId="1" applyNumberFormat="1" applyFont="1" applyFill="1" applyBorder="1" applyAlignment="1">
      <alignment horizontal="center"/>
    </xf>
    <xf numFmtId="2" fontId="6" fillId="0" borderId="20" xfId="1" applyNumberFormat="1" applyFont="1" applyFill="1" applyBorder="1" applyAlignment="1">
      <alignment horizontal="center"/>
    </xf>
    <xf numFmtId="4" fontId="6" fillId="0" borderId="15" xfId="1" applyNumberFormat="1" applyFont="1" applyFill="1" applyBorder="1" applyAlignment="1">
      <alignment horizontal="center"/>
    </xf>
    <xf numFmtId="4" fontId="6" fillId="0" borderId="16" xfId="1" applyNumberFormat="1" applyFont="1" applyFill="1" applyBorder="1" applyAlignment="1">
      <alignment horizontal="center"/>
    </xf>
    <xf numFmtId="4" fontId="6" fillId="0" borderId="17" xfId="1" applyNumberFormat="1" applyFont="1" applyFill="1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2" fontId="3" fillId="0" borderId="12" xfId="2" applyNumberFormat="1" applyFont="1" applyFill="1" applyBorder="1" applyAlignment="1">
      <alignment horizontal="center" vertical="center"/>
    </xf>
    <xf numFmtId="2" fontId="3" fillId="0" borderId="13" xfId="2" applyNumberFormat="1" applyFont="1" applyFill="1" applyBorder="1" applyAlignment="1">
      <alignment horizontal="center" vertical="center"/>
    </xf>
    <xf numFmtId="2" fontId="3" fillId="0" borderId="14" xfId="2" applyNumberFormat="1" applyFont="1" applyFill="1" applyBorder="1" applyAlignment="1">
      <alignment horizontal="center" vertical="center"/>
    </xf>
  </cellXfs>
  <cellStyles count="5">
    <cellStyle name="Comma" xfId="1" builtinId="3"/>
    <cellStyle name="Normal" xfId="0" builtinId="0"/>
    <cellStyle name="เครื่องหมายจุลภาค 3" xfId="3"/>
    <cellStyle name="ปกติ 3" xfId="4"/>
    <cellStyle name="ปกติ_ประมาณการเดือน ธค.2547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abSelected="1" zoomScale="90" zoomScaleNormal="9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I9" sqref="I9"/>
    </sheetView>
  </sheetViews>
  <sheetFormatPr defaultRowHeight="15" x14ac:dyDescent="0.25"/>
  <cols>
    <col min="1" max="1" width="36.7109375" customWidth="1"/>
    <col min="2" max="7" width="12.140625" customWidth="1"/>
  </cols>
  <sheetData>
    <row r="1" spans="1:7" ht="27.75" x14ac:dyDescent="0.65">
      <c r="A1" s="1" t="s">
        <v>40</v>
      </c>
      <c r="B1" s="1"/>
      <c r="C1" s="1"/>
      <c r="D1" s="1"/>
      <c r="E1" s="1"/>
      <c r="F1" s="1"/>
      <c r="G1" s="1"/>
    </row>
    <row r="2" spans="1:7" ht="21.75" x14ac:dyDescent="0.5">
      <c r="A2" s="2"/>
      <c r="B2" s="2"/>
      <c r="C2" s="2"/>
      <c r="D2" s="2"/>
      <c r="E2" s="2"/>
      <c r="F2" s="2"/>
      <c r="G2" s="26" t="s">
        <v>34</v>
      </c>
    </row>
    <row r="3" spans="1:7" ht="27.75" x14ac:dyDescent="0.25">
      <c r="A3" s="30" t="s">
        <v>0</v>
      </c>
      <c r="B3" s="33" t="s">
        <v>33</v>
      </c>
      <c r="C3" s="34"/>
      <c r="D3" s="34"/>
      <c r="E3" s="34"/>
      <c r="F3" s="34"/>
      <c r="G3" s="35"/>
    </row>
    <row r="4" spans="1:7" ht="27.75" x14ac:dyDescent="0.25">
      <c r="A4" s="31"/>
      <c r="B4" s="36" t="s">
        <v>1</v>
      </c>
      <c r="C4" s="36"/>
      <c r="D4" s="36"/>
      <c r="E4" s="36" t="s">
        <v>2</v>
      </c>
      <c r="F4" s="36"/>
      <c r="G4" s="36"/>
    </row>
    <row r="5" spans="1:7" ht="23.25" customHeight="1" x14ac:dyDescent="0.25">
      <c r="A5" s="32"/>
      <c r="B5" s="19" t="s">
        <v>28</v>
      </c>
      <c r="C5" s="19" t="s">
        <v>29</v>
      </c>
      <c r="D5" s="19" t="s">
        <v>30</v>
      </c>
      <c r="E5" s="19" t="s">
        <v>28</v>
      </c>
      <c r="F5" s="19" t="s">
        <v>29</v>
      </c>
      <c r="G5" s="19" t="s">
        <v>30</v>
      </c>
    </row>
    <row r="6" spans="1:7" ht="24" x14ac:dyDescent="0.55000000000000004">
      <c r="A6" s="3" t="s">
        <v>3</v>
      </c>
      <c r="B6" s="4">
        <f t="shared" ref="B6:G6" si="0">+B7+B12+B19</f>
        <v>2655.28</v>
      </c>
      <c r="C6" s="4">
        <f t="shared" si="0"/>
        <v>1180.2900000000002</v>
      </c>
      <c r="D6" s="4">
        <f t="shared" si="0"/>
        <v>3835.5699999999997</v>
      </c>
      <c r="E6" s="4">
        <f t="shared" si="0"/>
        <v>2612.8900000000003</v>
      </c>
      <c r="F6" s="4">
        <f t="shared" si="0"/>
        <v>1458.22</v>
      </c>
      <c r="G6" s="4">
        <f t="shared" si="0"/>
        <v>4071.1099999999997</v>
      </c>
    </row>
    <row r="7" spans="1:7" ht="24" x14ac:dyDescent="0.55000000000000004">
      <c r="A7" s="5" t="s">
        <v>4</v>
      </c>
      <c r="B7" s="6">
        <f t="shared" ref="B7:G7" si="1">+B8+B9+B10+B11</f>
        <v>1449.01</v>
      </c>
      <c r="C7" s="6">
        <f t="shared" si="1"/>
        <v>1098.7</v>
      </c>
      <c r="D7" s="6">
        <f t="shared" si="1"/>
        <v>2547.71</v>
      </c>
      <c r="E7" s="6">
        <f t="shared" si="1"/>
        <v>1311.63</v>
      </c>
      <c r="F7" s="6">
        <f t="shared" si="1"/>
        <v>1208.44</v>
      </c>
      <c r="G7" s="6">
        <f t="shared" si="1"/>
        <v>2520.0699999999997</v>
      </c>
    </row>
    <row r="8" spans="1:7" ht="24" x14ac:dyDescent="0.55000000000000004">
      <c r="A8" s="7" t="s">
        <v>5</v>
      </c>
      <c r="B8" s="8">
        <v>411.29</v>
      </c>
      <c r="C8" s="8">
        <v>394.91</v>
      </c>
      <c r="D8" s="8">
        <f>+B8+C8</f>
        <v>806.2</v>
      </c>
      <c r="E8" s="8">
        <v>533.71</v>
      </c>
      <c r="F8" s="8">
        <v>455.48</v>
      </c>
      <c r="G8" s="8">
        <f>+E8+F8</f>
        <v>989.19</v>
      </c>
    </row>
    <row r="9" spans="1:7" ht="24" x14ac:dyDescent="0.55000000000000004">
      <c r="A9" s="7" t="s">
        <v>6</v>
      </c>
      <c r="B9" s="9">
        <v>583.49</v>
      </c>
      <c r="C9" s="9">
        <v>47.77</v>
      </c>
      <c r="D9" s="8">
        <f t="shared" ref="D9:D18" si="2">+B9+C9</f>
        <v>631.26</v>
      </c>
      <c r="E9" s="9">
        <v>259.89999999999998</v>
      </c>
      <c r="F9" s="9">
        <v>87.57</v>
      </c>
      <c r="G9" s="8">
        <f t="shared" ref="G9:G11" si="3">+E9+F9</f>
        <v>347.46999999999997</v>
      </c>
    </row>
    <row r="10" spans="1:7" ht="24" x14ac:dyDescent="0.55000000000000004">
      <c r="A10" s="7" t="s">
        <v>7</v>
      </c>
      <c r="B10" s="9">
        <v>47.24</v>
      </c>
      <c r="C10" s="9">
        <v>550.71</v>
      </c>
      <c r="D10" s="8">
        <f t="shared" si="2"/>
        <v>597.95000000000005</v>
      </c>
      <c r="E10" s="9">
        <v>3.64</v>
      </c>
      <c r="F10" s="9">
        <v>466.26</v>
      </c>
      <c r="G10" s="8">
        <f t="shared" si="3"/>
        <v>469.9</v>
      </c>
    </row>
    <row r="11" spans="1:7" ht="24" x14ac:dyDescent="0.55000000000000004">
      <c r="A11" s="7" t="s">
        <v>8</v>
      </c>
      <c r="B11" s="9">
        <v>406.99</v>
      </c>
      <c r="C11" s="9">
        <v>105.31</v>
      </c>
      <c r="D11" s="8">
        <f t="shared" si="2"/>
        <v>512.29999999999995</v>
      </c>
      <c r="E11" s="9">
        <v>514.38</v>
      </c>
      <c r="F11" s="9">
        <v>199.13</v>
      </c>
      <c r="G11" s="8">
        <f t="shared" si="3"/>
        <v>713.51</v>
      </c>
    </row>
    <row r="12" spans="1:7" ht="24" x14ac:dyDescent="0.55000000000000004">
      <c r="A12" s="5" t="s">
        <v>9</v>
      </c>
      <c r="B12" s="6">
        <f t="shared" ref="B12:G12" si="4">+B13+B14+B15+B16+B17+B18</f>
        <v>1116.4800000000002</v>
      </c>
      <c r="C12" s="6">
        <f t="shared" si="4"/>
        <v>41.680000000000007</v>
      </c>
      <c r="D12" s="6">
        <f t="shared" si="4"/>
        <v>1158.1600000000001</v>
      </c>
      <c r="E12" s="6">
        <f t="shared" si="4"/>
        <v>1212.9000000000001</v>
      </c>
      <c r="F12" s="6">
        <f t="shared" si="4"/>
        <v>200.47</v>
      </c>
      <c r="G12" s="6">
        <f t="shared" si="4"/>
        <v>1413.37</v>
      </c>
    </row>
    <row r="13" spans="1:7" ht="24" x14ac:dyDescent="0.55000000000000004">
      <c r="A13" s="7" t="s">
        <v>10</v>
      </c>
      <c r="B13" s="9">
        <v>185.2</v>
      </c>
      <c r="C13" s="9">
        <v>23.1</v>
      </c>
      <c r="D13" s="9">
        <f t="shared" si="2"/>
        <v>208.29999999999998</v>
      </c>
      <c r="E13" s="9">
        <v>128.37</v>
      </c>
      <c r="F13" s="9">
        <v>127.83</v>
      </c>
      <c r="G13" s="9">
        <f>+E13+F13</f>
        <v>256.2</v>
      </c>
    </row>
    <row r="14" spans="1:7" ht="24" x14ac:dyDescent="0.55000000000000004">
      <c r="A14" s="7" t="s">
        <v>11</v>
      </c>
      <c r="B14" s="9">
        <v>598.03</v>
      </c>
      <c r="C14" s="9">
        <v>4.4400000000000004</v>
      </c>
      <c r="D14" s="9">
        <f t="shared" si="2"/>
        <v>602.47</v>
      </c>
      <c r="E14" s="9">
        <v>522.36</v>
      </c>
      <c r="F14" s="9"/>
      <c r="G14" s="9">
        <f t="shared" ref="G14:G18" si="5">+E14+F14</f>
        <v>522.36</v>
      </c>
    </row>
    <row r="15" spans="1:7" ht="24" x14ac:dyDescent="0.55000000000000004">
      <c r="A15" s="7" t="s">
        <v>12</v>
      </c>
      <c r="B15" s="9">
        <v>180.24</v>
      </c>
      <c r="C15" s="9">
        <v>0.3</v>
      </c>
      <c r="D15" s="9">
        <f t="shared" si="2"/>
        <v>180.54000000000002</v>
      </c>
      <c r="E15" s="9">
        <v>351.03</v>
      </c>
      <c r="F15" s="9"/>
      <c r="G15" s="9">
        <f t="shared" si="5"/>
        <v>351.03</v>
      </c>
    </row>
    <row r="16" spans="1:7" ht="24" x14ac:dyDescent="0.55000000000000004">
      <c r="A16" s="7" t="s">
        <v>13</v>
      </c>
      <c r="B16" s="12">
        <v>115.95</v>
      </c>
      <c r="C16" s="12"/>
      <c r="D16" s="9">
        <f t="shared" si="2"/>
        <v>115.95</v>
      </c>
      <c r="E16" s="12">
        <v>76</v>
      </c>
      <c r="F16" s="12"/>
      <c r="G16" s="9">
        <f t="shared" si="5"/>
        <v>76</v>
      </c>
    </row>
    <row r="17" spans="1:7" ht="24" x14ac:dyDescent="0.55000000000000004">
      <c r="A17" s="13" t="s">
        <v>14</v>
      </c>
      <c r="B17" s="12">
        <f>24.91+9.48</f>
        <v>34.39</v>
      </c>
      <c r="C17" s="12">
        <f>6.28+7.56</f>
        <v>13.84</v>
      </c>
      <c r="D17" s="9">
        <f t="shared" si="2"/>
        <v>48.230000000000004</v>
      </c>
      <c r="E17" s="12">
        <f>60.64+57.48</f>
        <v>118.12</v>
      </c>
      <c r="F17" s="12">
        <f>71.39+1.25</f>
        <v>72.64</v>
      </c>
      <c r="G17" s="9">
        <f t="shared" si="5"/>
        <v>190.76</v>
      </c>
    </row>
    <row r="18" spans="1:7" ht="24" x14ac:dyDescent="0.55000000000000004">
      <c r="A18" s="7" t="s">
        <v>15</v>
      </c>
      <c r="B18" s="12">
        <v>2.67</v>
      </c>
      <c r="C18" s="12"/>
      <c r="D18" s="9">
        <f t="shared" si="2"/>
        <v>2.67</v>
      </c>
      <c r="E18" s="12">
        <v>17.02</v>
      </c>
      <c r="F18" s="12"/>
      <c r="G18" s="9">
        <f t="shared" si="5"/>
        <v>17.02</v>
      </c>
    </row>
    <row r="19" spans="1:7" ht="24" x14ac:dyDescent="0.25">
      <c r="A19" s="5" t="s">
        <v>16</v>
      </c>
      <c r="B19" s="15">
        <f t="shared" ref="B19:G19" si="6">ROUND((B7+B12)*0.07*6/12,2)</f>
        <v>89.79</v>
      </c>
      <c r="C19" s="15">
        <f t="shared" si="6"/>
        <v>39.909999999999997</v>
      </c>
      <c r="D19" s="15">
        <f>SUM(B19:C19)</f>
        <v>129.69999999999999</v>
      </c>
      <c r="E19" s="15">
        <f t="shared" si="6"/>
        <v>88.36</v>
      </c>
      <c r="F19" s="15">
        <f t="shared" si="6"/>
        <v>49.31</v>
      </c>
      <c r="G19" s="15">
        <f t="shared" si="6"/>
        <v>137.66999999999999</v>
      </c>
    </row>
    <row r="20" spans="1:7" ht="24" x14ac:dyDescent="0.25">
      <c r="A20" s="5" t="s">
        <v>17</v>
      </c>
      <c r="B20" s="14">
        <f t="shared" ref="B20:G20" si="7">+B21+B22+B23</f>
        <v>0</v>
      </c>
      <c r="C20" s="14">
        <f t="shared" si="7"/>
        <v>870.89</v>
      </c>
      <c r="D20" s="14">
        <f t="shared" si="7"/>
        <v>870.89</v>
      </c>
      <c r="E20" s="14">
        <f t="shared" si="7"/>
        <v>0</v>
      </c>
      <c r="F20" s="14">
        <f t="shared" si="7"/>
        <v>982.80000000000007</v>
      </c>
      <c r="G20" s="14">
        <f t="shared" si="7"/>
        <v>982.80000000000007</v>
      </c>
    </row>
    <row r="21" spans="1:7" ht="24" x14ac:dyDescent="0.25">
      <c r="A21" s="7" t="s">
        <v>18</v>
      </c>
      <c r="B21" s="12"/>
      <c r="C21" s="12">
        <v>715.65</v>
      </c>
      <c r="D21" s="12">
        <f t="shared" ref="D21:D23" si="8">+B21+C21</f>
        <v>715.65</v>
      </c>
      <c r="E21" s="12"/>
      <c r="F21" s="12">
        <v>719.12</v>
      </c>
      <c r="G21" s="12">
        <f>+E21+F21</f>
        <v>719.12</v>
      </c>
    </row>
    <row r="22" spans="1:7" ht="24" x14ac:dyDescent="0.25">
      <c r="A22" s="7" t="s">
        <v>19</v>
      </c>
      <c r="B22" s="12"/>
      <c r="C22" s="12">
        <v>115.25</v>
      </c>
      <c r="D22" s="12">
        <f t="shared" si="8"/>
        <v>115.25</v>
      </c>
      <c r="E22" s="12"/>
      <c r="F22" s="12">
        <v>201.61</v>
      </c>
      <c r="G22" s="12">
        <f t="shared" ref="G22:G23" si="9">+E22+F22</f>
        <v>201.61</v>
      </c>
    </row>
    <row r="23" spans="1:7" ht="24" x14ac:dyDescent="0.25">
      <c r="A23" s="16" t="s">
        <v>20</v>
      </c>
      <c r="B23" s="12"/>
      <c r="C23" s="12">
        <v>39.99</v>
      </c>
      <c r="D23" s="12">
        <f t="shared" si="8"/>
        <v>39.99</v>
      </c>
      <c r="E23" s="12"/>
      <c r="F23" s="12">
        <v>62.07</v>
      </c>
      <c r="G23" s="12">
        <f t="shared" si="9"/>
        <v>62.07</v>
      </c>
    </row>
    <row r="24" spans="1:7" ht="24" x14ac:dyDescent="0.25">
      <c r="A24" s="5" t="s">
        <v>21</v>
      </c>
      <c r="B24" s="27">
        <f t="shared" ref="B24:G24" si="10">+B6+B20</f>
        <v>2655.28</v>
      </c>
      <c r="C24" s="27">
        <f t="shared" si="10"/>
        <v>2051.1800000000003</v>
      </c>
      <c r="D24" s="27">
        <f t="shared" si="10"/>
        <v>4706.46</v>
      </c>
      <c r="E24" s="27">
        <f t="shared" si="10"/>
        <v>2612.8900000000003</v>
      </c>
      <c r="F24" s="27">
        <f t="shared" si="10"/>
        <v>2441.02</v>
      </c>
      <c r="G24" s="27">
        <f t="shared" si="10"/>
        <v>5053.91</v>
      </c>
    </row>
    <row r="25" spans="1:7" ht="24" x14ac:dyDescent="0.55000000000000004">
      <c r="A25" s="17" t="s">
        <v>22</v>
      </c>
      <c r="B25" s="28">
        <f>ROUND((B24/B26)*1000,2)</f>
        <v>3798.68</v>
      </c>
      <c r="C25" s="28">
        <f>C24/B26*1000</f>
        <v>2934.4492131616598</v>
      </c>
      <c r="D25" s="28">
        <f>ROUND((D24/B26)*1000,2)</f>
        <v>6733.13</v>
      </c>
      <c r="E25" s="28">
        <f>ROUND((E24/E26)*1000,2)</f>
        <v>3393.36</v>
      </c>
      <c r="F25" s="28">
        <f>F24/E26*1000</f>
        <v>3170.1558441558441</v>
      </c>
      <c r="G25" s="28">
        <f>ROUND((G24/E26)*1000,2)</f>
        <v>6563.52</v>
      </c>
    </row>
    <row r="26" spans="1:7" s="29" customFormat="1" ht="24" x14ac:dyDescent="0.55000000000000004">
      <c r="A26" s="18" t="s">
        <v>23</v>
      </c>
      <c r="B26" s="37">
        <v>699</v>
      </c>
      <c r="C26" s="37"/>
      <c r="D26" s="37"/>
      <c r="E26" s="37">
        <v>770</v>
      </c>
      <c r="F26" s="37"/>
      <c r="G26" s="37"/>
    </row>
    <row r="27" spans="1:7" s="29" customFormat="1" ht="24" x14ac:dyDescent="0.55000000000000004">
      <c r="A27" s="18" t="s">
        <v>39</v>
      </c>
      <c r="B27" s="38">
        <f>12.97*1000</f>
        <v>12970</v>
      </c>
      <c r="C27" s="38"/>
      <c r="D27" s="38"/>
      <c r="E27" s="38">
        <v>12970</v>
      </c>
      <c r="F27" s="38"/>
      <c r="G27" s="38"/>
    </row>
    <row r="28" spans="1:7" s="29" customFormat="1" ht="24" x14ac:dyDescent="0.55000000000000004">
      <c r="A28" s="18" t="s">
        <v>25</v>
      </c>
      <c r="B28" s="37">
        <f>ROUND(B26*B27/1000,2)</f>
        <v>9066.0300000000007</v>
      </c>
      <c r="C28" s="37"/>
      <c r="D28" s="37"/>
      <c r="E28" s="37">
        <f>ROUND(E26*E27/1000,2)</f>
        <v>9986.9</v>
      </c>
      <c r="F28" s="37"/>
      <c r="G28" s="37"/>
    </row>
    <row r="29" spans="1:7" ht="24" x14ac:dyDescent="0.55000000000000004">
      <c r="A29" s="17" t="s">
        <v>26</v>
      </c>
      <c r="B29" s="21">
        <f>B28-B24</f>
        <v>6410.75</v>
      </c>
      <c r="C29" s="22" t="s">
        <v>38</v>
      </c>
      <c r="D29" s="21">
        <f>B28-D24</f>
        <v>4359.5700000000006</v>
      </c>
      <c r="E29" s="21">
        <f>E28-E24</f>
        <v>7374.0099999999993</v>
      </c>
      <c r="F29" s="22" t="s">
        <v>38</v>
      </c>
      <c r="G29" s="21">
        <f>E28-G24</f>
        <v>4932.99</v>
      </c>
    </row>
    <row r="30" spans="1:7" ht="24" x14ac:dyDescent="0.55000000000000004">
      <c r="A30" s="20" t="s">
        <v>27</v>
      </c>
      <c r="B30" s="24">
        <f>B27-B25</f>
        <v>9171.32</v>
      </c>
      <c r="C30" s="23" t="s">
        <v>38</v>
      </c>
      <c r="D30" s="24">
        <f>B27-D25</f>
        <v>6236.87</v>
      </c>
      <c r="E30" s="24">
        <f>E27-E25</f>
        <v>9576.64</v>
      </c>
      <c r="F30" s="23" t="s">
        <v>38</v>
      </c>
      <c r="G30" s="24">
        <f>E27-G25</f>
        <v>6406.48</v>
      </c>
    </row>
  </sheetData>
  <mergeCells count="10">
    <mergeCell ref="B27:D27"/>
    <mergeCell ref="E27:G27"/>
    <mergeCell ref="B28:D28"/>
    <mergeCell ref="E28:G28"/>
    <mergeCell ref="A3:A5"/>
    <mergeCell ref="B3:G3"/>
    <mergeCell ref="B4:D4"/>
    <mergeCell ref="E4:G4"/>
    <mergeCell ref="B26:D26"/>
    <mergeCell ref="E26:G26"/>
  </mergeCells>
  <pageMargins left="0.18" right="0.17" top="0.75" bottom="0.75" header="0.3" footer="0.3"/>
  <pageSetup paperSize="9" scale="8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zoomScale="85" zoomScaleNormal="85" workbookViewId="0">
      <pane xSplit="1" ySplit="4" topLeftCell="B6" activePane="bottomRight" state="frozen"/>
      <selection pane="topRight" activeCell="B1" sqref="B1"/>
      <selection pane="bottomLeft" activeCell="A5" sqref="A5"/>
      <selection pane="bottomRight" activeCell="I19" sqref="I19"/>
    </sheetView>
  </sheetViews>
  <sheetFormatPr defaultRowHeight="15" x14ac:dyDescent="0.25"/>
  <cols>
    <col min="1" max="1" width="40.7109375" customWidth="1"/>
    <col min="2" max="4" width="14.85546875" customWidth="1"/>
  </cols>
  <sheetData>
    <row r="1" spans="1:4" ht="27.75" x14ac:dyDescent="0.65">
      <c r="A1" s="1" t="s">
        <v>41</v>
      </c>
      <c r="B1" s="1"/>
      <c r="C1" s="1"/>
      <c r="D1" s="1"/>
    </row>
    <row r="2" spans="1:4" ht="21.75" x14ac:dyDescent="0.5">
      <c r="A2" s="2"/>
      <c r="B2" s="2"/>
      <c r="C2" s="2"/>
      <c r="D2" s="26" t="s">
        <v>34</v>
      </c>
    </row>
    <row r="3" spans="1:4" ht="27.75" x14ac:dyDescent="0.25">
      <c r="A3" s="30" t="s">
        <v>0</v>
      </c>
      <c r="B3" s="36" t="s">
        <v>33</v>
      </c>
      <c r="C3" s="36"/>
      <c r="D3" s="36"/>
    </row>
    <row r="4" spans="1:4" ht="23.25" customHeight="1" x14ac:dyDescent="0.25">
      <c r="A4" s="32"/>
      <c r="B4" s="19" t="s">
        <v>28</v>
      </c>
      <c r="C4" s="19" t="s">
        <v>29</v>
      </c>
      <c r="D4" s="19" t="s">
        <v>30</v>
      </c>
    </row>
    <row r="5" spans="1:4" ht="24" x14ac:dyDescent="0.55000000000000004">
      <c r="A5" s="3" t="s">
        <v>3</v>
      </c>
      <c r="B5" s="4">
        <f>+B6+B9+B16</f>
        <v>35253.14</v>
      </c>
      <c r="C5" s="4">
        <f>+C6+C9+C16</f>
        <v>4539.59</v>
      </c>
      <c r="D5" s="4">
        <f>+D6+D9+D16</f>
        <v>39792.730000000003</v>
      </c>
    </row>
    <row r="6" spans="1:4" ht="24" x14ac:dyDescent="0.55000000000000004">
      <c r="A6" s="5" t="s">
        <v>4</v>
      </c>
      <c r="B6" s="6">
        <f>+B7+B8</f>
        <v>7662.8700000000008</v>
      </c>
      <c r="C6" s="6">
        <f>+C7+C8</f>
        <v>4242.6099999999997</v>
      </c>
      <c r="D6" s="6">
        <f>+D7+D8</f>
        <v>11905.48</v>
      </c>
    </row>
    <row r="7" spans="1:4" ht="24" x14ac:dyDescent="0.55000000000000004">
      <c r="A7" s="7" t="s">
        <v>7</v>
      </c>
      <c r="B7" s="8">
        <v>5345.76</v>
      </c>
      <c r="C7" s="8">
        <v>4136.6099999999997</v>
      </c>
      <c r="D7" s="8">
        <f t="shared" ref="D7:D15" si="0">+B7+C7</f>
        <v>9482.369999999999</v>
      </c>
    </row>
    <row r="8" spans="1:4" ht="24" x14ac:dyDescent="0.55000000000000004">
      <c r="A8" s="7" t="s">
        <v>8</v>
      </c>
      <c r="B8" s="8">
        <v>2317.11</v>
      </c>
      <c r="C8" s="8">
        <v>106</v>
      </c>
      <c r="D8" s="8">
        <f t="shared" si="0"/>
        <v>2423.11</v>
      </c>
    </row>
    <row r="9" spans="1:4" ht="24" x14ac:dyDescent="0.55000000000000004">
      <c r="A9" s="5" t="s">
        <v>9</v>
      </c>
      <c r="B9" s="6">
        <f>B10+B11+B13+B12+B14+B15</f>
        <v>25283.989999999998</v>
      </c>
      <c r="C9" s="6">
        <f>C10+C11+C13+C12+C14+C15</f>
        <v>0</v>
      </c>
      <c r="D9" s="6">
        <f>D10+D11+D12+D13+D14+D15</f>
        <v>25283.989999999998</v>
      </c>
    </row>
    <row r="10" spans="1:4" ht="24" x14ac:dyDescent="0.55000000000000004">
      <c r="A10" s="7" t="s">
        <v>11</v>
      </c>
      <c r="B10" s="8">
        <v>11084.48</v>
      </c>
      <c r="C10" s="8">
        <v>0</v>
      </c>
      <c r="D10" s="9">
        <f t="shared" si="0"/>
        <v>11084.48</v>
      </c>
    </row>
    <row r="11" spans="1:4" ht="24" x14ac:dyDescent="0.55000000000000004">
      <c r="A11" s="7" t="s">
        <v>12</v>
      </c>
      <c r="B11" s="8">
        <v>8041.91</v>
      </c>
      <c r="C11" s="10">
        <v>0</v>
      </c>
      <c r="D11" s="9">
        <f t="shared" si="0"/>
        <v>8041.91</v>
      </c>
    </row>
    <row r="12" spans="1:4" ht="24" x14ac:dyDescent="0.55000000000000004">
      <c r="A12" s="7" t="s">
        <v>37</v>
      </c>
      <c r="B12" s="8">
        <v>3046.32</v>
      </c>
      <c r="C12" s="10">
        <v>0</v>
      </c>
      <c r="D12" s="9">
        <f t="shared" si="0"/>
        <v>3046.32</v>
      </c>
    </row>
    <row r="13" spans="1:4" ht="24" x14ac:dyDescent="0.25">
      <c r="A13" s="7" t="s">
        <v>13</v>
      </c>
      <c r="B13" s="11">
        <v>1372.08</v>
      </c>
      <c r="C13" s="11">
        <v>0</v>
      </c>
      <c r="D13" s="12">
        <f t="shared" si="0"/>
        <v>1372.08</v>
      </c>
    </row>
    <row r="14" spans="1:4" ht="24" x14ac:dyDescent="0.25">
      <c r="A14" s="13" t="s">
        <v>14</v>
      </c>
      <c r="B14" s="11">
        <v>1733.6</v>
      </c>
      <c r="C14" s="11">
        <v>0</v>
      </c>
      <c r="D14" s="12">
        <f t="shared" si="0"/>
        <v>1733.6</v>
      </c>
    </row>
    <row r="15" spans="1:4" ht="24" x14ac:dyDescent="0.25">
      <c r="A15" s="7" t="s">
        <v>15</v>
      </c>
      <c r="B15" s="11">
        <v>5.6</v>
      </c>
      <c r="C15" s="11">
        <v>0</v>
      </c>
      <c r="D15" s="12">
        <f t="shared" si="0"/>
        <v>5.6</v>
      </c>
    </row>
    <row r="16" spans="1:4" ht="24" x14ac:dyDescent="0.55000000000000004">
      <c r="A16" s="5" t="s">
        <v>16</v>
      </c>
      <c r="B16" s="6">
        <f>ROUND((B6+B9)*0.07,2)</f>
        <v>2306.2800000000002</v>
      </c>
      <c r="C16" s="6">
        <f>ROUND((C6+C9)*0.07,2)</f>
        <v>296.98</v>
      </c>
      <c r="D16" s="6">
        <f>ROUND((D6+D9)*0.07,2)</f>
        <v>2603.2600000000002</v>
      </c>
    </row>
    <row r="17" spans="1:4" ht="24" x14ac:dyDescent="0.25">
      <c r="A17" s="5" t="s">
        <v>17</v>
      </c>
      <c r="B17" s="14">
        <f t="shared" ref="B17:C17" si="1">+B18+B19+B20</f>
        <v>0</v>
      </c>
      <c r="C17" s="14">
        <f t="shared" si="1"/>
        <v>4065.66</v>
      </c>
      <c r="D17" s="14">
        <f>+D18+D19+D20+D21</f>
        <v>9826.0400000000009</v>
      </c>
    </row>
    <row r="18" spans="1:4" ht="24" x14ac:dyDescent="0.25">
      <c r="A18" s="7" t="s">
        <v>18</v>
      </c>
      <c r="B18" s="11">
        <v>0</v>
      </c>
      <c r="C18" s="11">
        <v>2396.8000000000002</v>
      </c>
      <c r="D18" s="12">
        <f t="shared" ref="D18:D19" si="2">+B18+C18</f>
        <v>2396.8000000000002</v>
      </c>
    </row>
    <row r="19" spans="1:4" ht="24" x14ac:dyDescent="0.25">
      <c r="A19" s="7" t="s">
        <v>19</v>
      </c>
      <c r="B19" s="11">
        <v>0</v>
      </c>
      <c r="C19" s="11">
        <v>1138.08</v>
      </c>
      <c r="D19" s="12">
        <f t="shared" si="2"/>
        <v>1138.08</v>
      </c>
    </row>
    <row r="20" spans="1:4" ht="24" x14ac:dyDescent="0.25">
      <c r="A20" s="16" t="s">
        <v>35</v>
      </c>
      <c r="B20" s="11">
        <v>0</v>
      </c>
      <c r="C20" s="11">
        <v>530.78</v>
      </c>
      <c r="D20" s="12">
        <f>+B20+C20</f>
        <v>530.78</v>
      </c>
    </row>
    <row r="21" spans="1:4" ht="24" x14ac:dyDescent="0.25">
      <c r="A21" s="16" t="s">
        <v>36</v>
      </c>
      <c r="B21" s="11">
        <v>0</v>
      </c>
      <c r="C21" s="11">
        <v>5760.38</v>
      </c>
      <c r="D21" s="12">
        <f>+B21+C21</f>
        <v>5760.38</v>
      </c>
    </row>
    <row r="22" spans="1:4" ht="24" x14ac:dyDescent="0.25">
      <c r="A22" s="5" t="s">
        <v>21</v>
      </c>
      <c r="B22" s="14">
        <f>+B5+B17</f>
        <v>35253.14</v>
      </c>
      <c r="C22" s="14">
        <f>+C5+C17</f>
        <v>8605.25</v>
      </c>
      <c r="D22" s="14">
        <f>+D5+D17</f>
        <v>49618.770000000004</v>
      </c>
    </row>
    <row r="23" spans="1:4" ht="24" x14ac:dyDescent="0.25">
      <c r="A23" s="17" t="s">
        <v>31</v>
      </c>
      <c r="B23" s="14">
        <f>ROUND(B22/B24,2)</f>
        <v>12.51</v>
      </c>
      <c r="C23" s="14">
        <f>ROUND(C22/B24,2)</f>
        <v>3.05</v>
      </c>
      <c r="D23" s="14">
        <f>ROUND(D22/B24,2)</f>
        <v>17.61</v>
      </c>
    </row>
    <row r="24" spans="1:4" s="29" customFormat="1" ht="24" x14ac:dyDescent="0.55000000000000004">
      <c r="A24" s="18" t="s">
        <v>23</v>
      </c>
      <c r="B24" s="39">
        <v>2818</v>
      </c>
      <c r="C24" s="40"/>
      <c r="D24" s="41"/>
    </row>
    <row r="25" spans="1:4" s="29" customFormat="1" ht="24" x14ac:dyDescent="0.55000000000000004">
      <c r="A25" s="18" t="s">
        <v>24</v>
      </c>
      <c r="B25" s="42">
        <v>42.73</v>
      </c>
      <c r="C25" s="43"/>
      <c r="D25" s="44"/>
    </row>
    <row r="26" spans="1:4" s="29" customFormat="1" ht="24" x14ac:dyDescent="0.55000000000000004">
      <c r="A26" s="18" t="s">
        <v>25</v>
      </c>
      <c r="B26" s="45">
        <f>B24*B25</f>
        <v>120413.13999999998</v>
      </c>
      <c r="C26" s="46"/>
      <c r="D26" s="47"/>
    </row>
    <row r="27" spans="1:4" ht="24" x14ac:dyDescent="0.55000000000000004">
      <c r="A27" s="17" t="s">
        <v>26</v>
      </c>
      <c r="B27" s="22">
        <f>B26-B22</f>
        <v>85159.999999999985</v>
      </c>
      <c r="C27" s="22"/>
      <c r="D27" s="22">
        <f>B26-D22</f>
        <v>70794.369999999981</v>
      </c>
    </row>
    <row r="28" spans="1:4" ht="24" x14ac:dyDescent="0.55000000000000004">
      <c r="A28" s="20" t="s">
        <v>32</v>
      </c>
      <c r="B28" s="25">
        <f>B25-B23</f>
        <v>30.22</v>
      </c>
      <c r="C28" s="25"/>
      <c r="D28" s="25">
        <f>B25-D23</f>
        <v>25.119999999999997</v>
      </c>
    </row>
  </sheetData>
  <mergeCells count="5">
    <mergeCell ref="B3:D3"/>
    <mergeCell ref="A3:A4"/>
    <mergeCell ref="B24:D24"/>
    <mergeCell ref="B25:D25"/>
    <mergeCell ref="B26:D26"/>
  </mergeCells>
  <pageMargins left="0.52" right="0.49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zoomScale="80" zoomScaleNormal="80" workbookViewId="0">
      <selection activeCell="J10" sqref="J10"/>
    </sheetView>
  </sheetViews>
  <sheetFormatPr defaultRowHeight="15" x14ac:dyDescent="0.25"/>
  <cols>
    <col min="1" max="1" width="40.7109375" customWidth="1"/>
    <col min="2" max="7" width="11.28515625" customWidth="1"/>
  </cols>
  <sheetData>
    <row r="1" spans="1:7" ht="27.75" x14ac:dyDescent="0.65">
      <c r="A1" s="1" t="s">
        <v>42</v>
      </c>
      <c r="B1" s="1"/>
      <c r="C1" s="1"/>
      <c r="D1" s="1"/>
      <c r="E1" s="1"/>
      <c r="F1" s="1"/>
      <c r="G1" s="1"/>
    </row>
    <row r="2" spans="1:7" ht="21.75" x14ac:dyDescent="0.5">
      <c r="A2" s="2"/>
      <c r="B2" s="2"/>
      <c r="C2" s="2"/>
      <c r="D2" s="2"/>
      <c r="E2" s="2"/>
      <c r="F2" s="2"/>
      <c r="G2" s="26" t="s">
        <v>34</v>
      </c>
    </row>
    <row r="3" spans="1:7" ht="27.75" x14ac:dyDescent="0.25">
      <c r="A3" s="50" t="s">
        <v>0</v>
      </c>
      <c r="B3" s="33" t="s">
        <v>33</v>
      </c>
      <c r="C3" s="34"/>
      <c r="D3" s="34"/>
      <c r="E3" s="48"/>
      <c r="F3" s="48"/>
      <c r="G3" s="49"/>
    </row>
    <row r="4" spans="1:7" ht="27.75" x14ac:dyDescent="0.25">
      <c r="A4" s="51"/>
      <c r="B4" s="36" t="s">
        <v>1</v>
      </c>
      <c r="C4" s="36"/>
      <c r="D4" s="36"/>
      <c r="E4" s="36" t="s">
        <v>2</v>
      </c>
      <c r="F4" s="36"/>
      <c r="G4" s="36"/>
    </row>
    <row r="5" spans="1:7" ht="23.25" customHeight="1" x14ac:dyDescent="0.25">
      <c r="A5" s="52"/>
      <c r="B5" s="19" t="s">
        <v>28</v>
      </c>
      <c r="C5" s="19" t="s">
        <v>29</v>
      </c>
      <c r="D5" s="19" t="s">
        <v>30</v>
      </c>
      <c r="E5" s="19" t="s">
        <v>28</v>
      </c>
      <c r="F5" s="19" t="s">
        <v>29</v>
      </c>
      <c r="G5" s="19" t="s">
        <v>30</v>
      </c>
    </row>
    <row r="6" spans="1:7" ht="24" x14ac:dyDescent="0.55000000000000004">
      <c r="A6" s="3" t="s">
        <v>3</v>
      </c>
      <c r="B6" s="4">
        <f t="shared" ref="B6:G6" si="0">+B7+B10+B16</f>
        <v>12971.66</v>
      </c>
      <c r="C6" s="4">
        <f t="shared" si="0"/>
        <v>2787.2000000000003</v>
      </c>
      <c r="D6" s="4">
        <f t="shared" si="0"/>
        <v>15758.86</v>
      </c>
      <c r="E6" s="4">
        <f t="shared" si="0"/>
        <v>9034.7799999999988</v>
      </c>
      <c r="F6" s="4">
        <f t="shared" si="0"/>
        <v>4483.6499999999996</v>
      </c>
      <c r="G6" s="4">
        <f t="shared" si="0"/>
        <v>13518.429999999998</v>
      </c>
    </row>
    <row r="7" spans="1:7" ht="24" x14ac:dyDescent="0.55000000000000004">
      <c r="A7" s="5" t="s">
        <v>4</v>
      </c>
      <c r="B7" s="6">
        <f t="shared" ref="B7:G7" si="1">+B8+B9</f>
        <v>7818.1799999999994</v>
      </c>
      <c r="C7" s="6">
        <f t="shared" si="1"/>
        <v>2596.3700000000003</v>
      </c>
      <c r="D7" s="6">
        <f t="shared" si="1"/>
        <v>10414.549999999999</v>
      </c>
      <c r="E7" s="6">
        <f t="shared" si="1"/>
        <v>4968.82</v>
      </c>
      <c r="F7" s="6">
        <f t="shared" si="1"/>
        <v>3764.8999999999996</v>
      </c>
      <c r="G7" s="6">
        <f t="shared" si="1"/>
        <v>8733.7199999999993</v>
      </c>
    </row>
    <row r="8" spans="1:7" ht="24" x14ac:dyDescent="0.55000000000000004">
      <c r="A8" s="7" t="s">
        <v>7</v>
      </c>
      <c r="B8" s="8">
        <v>911.99</v>
      </c>
      <c r="C8" s="8">
        <v>2059.0100000000002</v>
      </c>
      <c r="D8" s="8">
        <f t="shared" ref="D8:D15" si="2">+B8+C8</f>
        <v>2971</v>
      </c>
      <c r="E8" s="8">
        <v>672.86</v>
      </c>
      <c r="F8" s="8">
        <v>3637.74</v>
      </c>
      <c r="G8" s="8">
        <f t="shared" ref="G8:G9" si="3">+E8+F8</f>
        <v>4310.5999999999995</v>
      </c>
    </row>
    <row r="9" spans="1:7" ht="24" x14ac:dyDescent="0.55000000000000004">
      <c r="A9" s="7" t="s">
        <v>8</v>
      </c>
      <c r="B9" s="8">
        <v>6906.19</v>
      </c>
      <c r="C9" s="8">
        <v>537.36</v>
      </c>
      <c r="D9" s="8">
        <f t="shared" si="2"/>
        <v>7443.5499999999993</v>
      </c>
      <c r="E9" s="8">
        <v>4295.96</v>
      </c>
      <c r="F9" s="8">
        <v>127.16</v>
      </c>
      <c r="G9" s="8">
        <f t="shared" si="3"/>
        <v>4423.12</v>
      </c>
    </row>
    <row r="10" spans="1:7" ht="24" x14ac:dyDescent="0.55000000000000004">
      <c r="A10" s="5" t="s">
        <v>9</v>
      </c>
      <c r="B10" s="6">
        <f>+B11+B12+B13+B14+B15</f>
        <v>4304.87</v>
      </c>
      <c r="C10" s="6">
        <f t="shared" ref="C10:G10" si="4">+C11+C12+C13+C14+C15</f>
        <v>8.4899999999999984</v>
      </c>
      <c r="D10" s="6">
        <f t="shared" si="4"/>
        <v>4313.3599999999997</v>
      </c>
      <c r="E10" s="6">
        <f t="shared" si="4"/>
        <v>3474.9</v>
      </c>
      <c r="F10" s="6">
        <f t="shared" si="4"/>
        <v>425.43</v>
      </c>
      <c r="G10" s="6">
        <f t="shared" si="4"/>
        <v>3900.3300000000004</v>
      </c>
    </row>
    <row r="11" spans="1:7" ht="24" x14ac:dyDescent="0.55000000000000004">
      <c r="A11" s="7" t="s">
        <v>11</v>
      </c>
      <c r="B11" s="8">
        <v>2457.9899999999998</v>
      </c>
      <c r="C11" s="8"/>
      <c r="D11" s="9">
        <f t="shared" si="2"/>
        <v>2457.9899999999998</v>
      </c>
      <c r="E11" s="8">
        <v>1561.02</v>
      </c>
      <c r="F11" s="8">
        <v>288.05</v>
      </c>
      <c r="G11" s="9">
        <f t="shared" ref="G11:G15" si="5">+E11+F11</f>
        <v>1849.07</v>
      </c>
    </row>
    <row r="12" spans="1:7" ht="24" x14ac:dyDescent="0.55000000000000004">
      <c r="A12" s="7" t="s">
        <v>12</v>
      </c>
      <c r="B12" s="8">
        <v>526.33000000000004</v>
      </c>
      <c r="C12" s="10"/>
      <c r="D12" s="9">
        <f t="shared" si="2"/>
        <v>526.33000000000004</v>
      </c>
      <c r="E12" s="8">
        <v>620.04999999999995</v>
      </c>
      <c r="F12" s="10"/>
      <c r="G12" s="9">
        <f t="shared" si="5"/>
        <v>620.04999999999995</v>
      </c>
    </row>
    <row r="13" spans="1:7" ht="24" x14ac:dyDescent="0.25">
      <c r="A13" s="7" t="s">
        <v>13</v>
      </c>
      <c r="B13" s="11">
        <v>388.34</v>
      </c>
      <c r="C13" s="11"/>
      <c r="D13" s="12">
        <f t="shared" si="2"/>
        <v>388.34</v>
      </c>
      <c r="E13" s="11">
        <v>489.07</v>
      </c>
      <c r="F13" s="11"/>
      <c r="G13" s="12">
        <f t="shared" si="5"/>
        <v>489.07</v>
      </c>
    </row>
    <row r="14" spans="1:7" ht="24" x14ac:dyDescent="0.25">
      <c r="A14" s="13" t="s">
        <v>14</v>
      </c>
      <c r="B14" s="11">
        <f>806.97+107.44</f>
        <v>914.41000000000008</v>
      </c>
      <c r="C14" s="11">
        <v>4.1399999999999997</v>
      </c>
      <c r="D14" s="12">
        <f t="shared" si="2"/>
        <v>918.55000000000007</v>
      </c>
      <c r="E14" s="11">
        <f>53.83+712.59</f>
        <v>766.42000000000007</v>
      </c>
      <c r="F14" s="11">
        <v>137.38</v>
      </c>
      <c r="G14" s="12">
        <f t="shared" si="5"/>
        <v>903.80000000000007</v>
      </c>
    </row>
    <row r="15" spans="1:7" ht="24" x14ac:dyDescent="0.25">
      <c r="A15" s="7" t="s">
        <v>15</v>
      </c>
      <c r="B15" s="11">
        <v>17.8</v>
      </c>
      <c r="C15" s="11">
        <v>4.3499999999999996</v>
      </c>
      <c r="D15" s="12">
        <f t="shared" si="2"/>
        <v>22.15</v>
      </c>
      <c r="E15" s="11">
        <v>38.340000000000003</v>
      </c>
      <c r="F15" s="11"/>
      <c r="G15" s="12">
        <f t="shared" si="5"/>
        <v>38.340000000000003</v>
      </c>
    </row>
    <row r="16" spans="1:7" ht="24" x14ac:dyDescent="0.25">
      <c r="A16" s="5" t="s">
        <v>16</v>
      </c>
      <c r="B16" s="14">
        <f t="shared" ref="B16:G16" si="6">ROUND((B7+B10)*0.07,2)</f>
        <v>848.61</v>
      </c>
      <c r="C16" s="14">
        <f t="shared" si="6"/>
        <v>182.34</v>
      </c>
      <c r="D16" s="15">
        <f t="shared" si="6"/>
        <v>1030.95</v>
      </c>
      <c r="E16" s="14">
        <f t="shared" si="6"/>
        <v>591.05999999999995</v>
      </c>
      <c r="F16" s="14">
        <f t="shared" si="6"/>
        <v>293.32</v>
      </c>
      <c r="G16" s="15">
        <f t="shared" si="6"/>
        <v>884.38</v>
      </c>
    </row>
    <row r="17" spans="1:7" ht="24" x14ac:dyDescent="0.25">
      <c r="A17" s="5" t="s">
        <v>17</v>
      </c>
      <c r="B17" s="14">
        <f t="shared" ref="B17:G17" si="7">+B18+B19+B20+B21</f>
        <v>0</v>
      </c>
      <c r="C17" s="14">
        <f t="shared" si="7"/>
        <v>2617.54</v>
      </c>
      <c r="D17" s="14">
        <f t="shared" si="7"/>
        <v>2617.54</v>
      </c>
      <c r="E17" s="14">
        <f t="shared" si="7"/>
        <v>0</v>
      </c>
      <c r="F17" s="14">
        <f t="shared" si="7"/>
        <v>2590.17</v>
      </c>
      <c r="G17" s="14">
        <f t="shared" si="7"/>
        <v>2590.17</v>
      </c>
    </row>
    <row r="18" spans="1:7" ht="24" x14ac:dyDescent="0.25">
      <c r="A18" s="7" t="s">
        <v>18</v>
      </c>
      <c r="B18" s="11"/>
      <c r="C18" s="11">
        <v>1239.52</v>
      </c>
      <c r="D18" s="12">
        <f t="shared" ref="D18:D19" si="8">+B18+C18</f>
        <v>1239.52</v>
      </c>
      <c r="E18" s="11"/>
      <c r="F18" s="11">
        <v>1281.1500000000001</v>
      </c>
      <c r="G18" s="12">
        <f t="shared" ref="G18:G19" si="9">+E18+F18</f>
        <v>1281.1500000000001</v>
      </c>
    </row>
    <row r="19" spans="1:7" ht="24" x14ac:dyDescent="0.25">
      <c r="A19" s="7" t="s">
        <v>19</v>
      </c>
      <c r="B19" s="11"/>
      <c r="C19" s="11">
        <v>384.92</v>
      </c>
      <c r="D19" s="12">
        <f t="shared" si="8"/>
        <v>384.92</v>
      </c>
      <c r="E19" s="11"/>
      <c r="F19" s="11">
        <v>403.07</v>
      </c>
      <c r="G19" s="12">
        <f t="shared" si="9"/>
        <v>403.07</v>
      </c>
    </row>
    <row r="20" spans="1:7" ht="24" x14ac:dyDescent="0.25">
      <c r="A20" s="16" t="s">
        <v>35</v>
      </c>
      <c r="B20" s="11"/>
      <c r="C20" s="11">
        <v>203.62</v>
      </c>
      <c r="D20" s="12">
        <f>+B20+C20</f>
        <v>203.62</v>
      </c>
      <c r="E20" s="11"/>
      <c r="F20" s="11">
        <v>217.69</v>
      </c>
      <c r="G20" s="12">
        <f>+E20+F20</f>
        <v>217.69</v>
      </c>
    </row>
    <row r="21" spans="1:7" ht="24" x14ac:dyDescent="0.25">
      <c r="A21" s="16" t="s">
        <v>36</v>
      </c>
      <c r="B21" s="11"/>
      <c r="C21" s="11">
        <v>789.48</v>
      </c>
      <c r="D21" s="12">
        <f>+B21+C21</f>
        <v>789.48</v>
      </c>
      <c r="E21" s="11"/>
      <c r="F21" s="11">
        <v>688.26</v>
      </c>
      <c r="G21" s="12">
        <f>+E21+F21</f>
        <v>688.26</v>
      </c>
    </row>
    <row r="22" spans="1:7" ht="24" x14ac:dyDescent="0.25">
      <c r="A22" s="5" t="s">
        <v>21</v>
      </c>
      <c r="B22" s="14">
        <f t="shared" ref="B22:G22" si="10">+B6+B17</f>
        <v>12971.66</v>
      </c>
      <c r="C22" s="14">
        <f t="shared" si="10"/>
        <v>5404.74</v>
      </c>
      <c r="D22" s="14">
        <f t="shared" si="10"/>
        <v>18376.400000000001</v>
      </c>
      <c r="E22" s="14">
        <f t="shared" si="10"/>
        <v>9034.7799999999988</v>
      </c>
      <c r="F22" s="14">
        <f t="shared" si="10"/>
        <v>7073.82</v>
      </c>
      <c r="G22" s="14">
        <f t="shared" si="10"/>
        <v>16108.599999999999</v>
      </c>
    </row>
    <row r="23" spans="1:7" ht="24" x14ac:dyDescent="0.25">
      <c r="A23" s="17" t="s">
        <v>31</v>
      </c>
      <c r="B23" s="14">
        <f>ROUND(B22/B24,2)</f>
        <v>8.4499999999999993</v>
      </c>
      <c r="C23" s="14">
        <f>ROUND(C22/B24,2)</f>
        <v>3.52</v>
      </c>
      <c r="D23" s="14">
        <f>ROUND(D22/B24,2)</f>
        <v>11.97</v>
      </c>
      <c r="E23" s="14">
        <f>ROUND(E22/E24,2)</f>
        <v>8.75</v>
      </c>
      <c r="F23" s="14">
        <f>ROUND(F22/E24,2)</f>
        <v>6.85</v>
      </c>
      <c r="G23" s="14">
        <f>ROUND(G22/E24,2)</f>
        <v>15.61</v>
      </c>
    </row>
    <row r="24" spans="1:7" s="29" customFormat="1" ht="24" x14ac:dyDescent="0.55000000000000004">
      <c r="A24" s="18" t="s">
        <v>23</v>
      </c>
      <c r="B24" s="39">
        <v>1535</v>
      </c>
      <c r="C24" s="40"/>
      <c r="D24" s="41"/>
      <c r="E24" s="39">
        <v>1032</v>
      </c>
      <c r="F24" s="40"/>
      <c r="G24" s="41"/>
    </row>
    <row r="25" spans="1:7" s="29" customFormat="1" ht="24" x14ac:dyDescent="0.55000000000000004">
      <c r="A25" s="18" t="s">
        <v>24</v>
      </c>
      <c r="B25" s="42">
        <v>24.38</v>
      </c>
      <c r="C25" s="43"/>
      <c r="D25" s="44"/>
      <c r="E25" s="42">
        <v>24.38</v>
      </c>
      <c r="F25" s="43"/>
      <c r="G25" s="44"/>
    </row>
    <row r="26" spans="1:7" s="29" customFormat="1" ht="24" x14ac:dyDescent="0.55000000000000004">
      <c r="A26" s="18" t="s">
        <v>25</v>
      </c>
      <c r="B26" s="45">
        <f>B24*B25</f>
        <v>37423.299999999996</v>
      </c>
      <c r="C26" s="46"/>
      <c r="D26" s="47"/>
      <c r="E26" s="45">
        <f>E24*E25</f>
        <v>25160.16</v>
      </c>
      <c r="F26" s="46"/>
      <c r="G26" s="47"/>
    </row>
    <row r="27" spans="1:7" ht="24" x14ac:dyDescent="0.55000000000000004">
      <c r="A27" s="17" t="s">
        <v>26</v>
      </c>
      <c r="B27" s="22">
        <f>B26-B22</f>
        <v>24451.639999999996</v>
      </c>
      <c r="C27" s="22"/>
      <c r="D27" s="22">
        <f>B26-D22</f>
        <v>19046.899999999994</v>
      </c>
      <c r="E27" s="22">
        <f>E26-E22</f>
        <v>16125.380000000001</v>
      </c>
      <c r="F27" s="22"/>
      <c r="G27" s="22">
        <f>E26-G22</f>
        <v>9051.5600000000013</v>
      </c>
    </row>
    <row r="28" spans="1:7" ht="24" x14ac:dyDescent="0.55000000000000004">
      <c r="A28" s="20" t="s">
        <v>32</v>
      </c>
      <c r="B28" s="25">
        <f>B25-B23</f>
        <v>15.93</v>
      </c>
      <c r="C28" s="25"/>
      <c r="D28" s="25">
        <f>B25-D23</f>
        <v>12.409999999999998</v>
      </c>
      <c r="E28" s="25">
        <f>E25-E23</f>
        <v>15.629999999999999</v>
      </c>
      <c r="F28" s="25"/>
      <c r="G28" s="25">
        <f>E25-G23</f>
        <v>8.77</v>
      </c>
    </row>
  </sheetData>
  <mergeCells count="10">
    <mergeCell ref="B26:D26"/>
    <mergeCell ref="E26:G26"/>
    <mergeCell ref="B4:D4"/>
    <mergeCell ref="E4:G4"/>
    <mergeCell ref="B3:G3"/>
    <mergeCell ref="A3:A5"/>
    <mergeCell ref="B24:D24"/>
    <mergeCell ref="E24:G24"/>
    <mergeCell ref="B25:D25"/>
    <mergeCell ref="E25:G25"/>
  </mergeCells>
  <pageMargins left="0.18" right="0.18" top="0.75" bottom="0.75" header="0.3" footer="0.3"/>
  <pageSetup paperSize="9" scale="8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ข้าวเหนียวนาปี</vt:lpstr>
      <vt:lpstr>ส้มเขียวหวาน</vt:lpstr>
      <vt:lpstr>ลำไย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ิปิยมาภรณ์ ศรีสุข</dc:creator>
  <cp:lastModifiedBy>ิปิยมาภรณ์ ศรีสุข</cp:lastModifiedBy>
  <cp:lastPrinted>2017-09-27T03:09:16Z</cp:lastPrinted>
  <dcterms:created xsi:type="dcterms:W3CDTF">2017-05-03T02:05:27Z</dcterms:created>
  <dcterms:modified xsi:type="dcterms:W3CDTF">2017-09-29T03:20:03Z</dcterms:modified>
</cp:coreProperties>
</file>