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30" windowWidth="19875" windowHeight="7710"/>
  </bookViews>
  <sheets>
    <sheet name="ข้าวเจ้านาปี" sheetId="1" r:id="rId1"/>
    <sheet name="มะนาว" sheetId="7" r:id="rId2"/>
    <sheet name="สับปะรดโรงงาน" sheetId="2" r:id="rId3"/>
  </sheets>
  <definedNames>
    <definedName name="_xlnm.Print_Titles" localSheetId="0">ข้าวเจ้านาปี!$A:$A</definedName>
  </definedNames>
  <calcPr calcId="144525"/>
</workbook>
</file>

<file path=xl/calcChain.xml><?xml version="1.0" encoding="utf-8"?>
<calcChain xmlns="http://schemas.openxmlformats.org/spreadsheetml/2006/main">
  <c r="D30" i="2" l="1"/>
  <c r="B29" i="2"/>
  <c r="G26" i="2"/>
  <c r="F26" i="2"/>
  <c r="E26" i="2"/>
  <c r="D26" i="2"/>
  <c r="C26" i="2"/>
  <c r="B26" i="2"/>
  <c r="E28" i="1" l="1"/>
  <c r="E29" i="1" s="1"/>
  <c r="B28" i="1"/>
  <c r="B29" i="1" s="1"/>
  <c r="D10" i="7" l="1"/>
  <c r="B26" i="7"/>
  <c r="D21" i="7"/>
  <c r="D20" i="7"/>
  <c r="D19" i="7"/>
  <c r="D18" i="7"/>
  <c r="C17" i="7"/>
  <c r="B17" i="7"/>
  <c r="D15" i="7"/>
  <c r="D14" i="7"/>
  <c r="D13" i="7"/>
  <c r="D12" i="7"/>
  <c r="D11" i="7"/>
  <c r="C9" i="7"/>
  <c r="B9" i="7"/>
  <c r="D8" i="7"/>
  <c r="D7" i="7"/>
  <c r="C6" i="7"/>
  <c r="B6" i="7"/>
  <c r="C16" i="7" l="1"/>
  <c r="D16" i="7" s="1"/>
  <c r="D17" i="7"/>
  <c r="B5" i="7"/>
  <c r="B22" i="7" s="1"/>
  <c r="B27" i="7" s="1"/>
  <c r="D6" i="7"/>
  <c r="D9" i="7"/>
  <c r="C5" i="7" l="1"/>
  <c r="C22" i="7" s="1"/>
  <c r="C23" i="7" s="1"/>
  <c r="B23" i="7"/>
  <c r="B28" i="7"/>
  <c r="D5" i="7"/>
  <c r="D22" i="7" s="1"/>
  <c r="D23" i="7" l="1"/>
  <c r="D27" i="7"/>
  <c r="D28" i="7" s="1"/>
  <c r="E29" i="2" l="1"/>
  <c r="G24" i="2"/>
  <c r="D24" i="2"/>
  <c r="G23" i="2"/>
  <c r="D23" i="2"/>
  <c r="G22" i="2"/>
  <c r="D22" i="2"/>
  <c r="F21" i="2"/>
  <c r="E21" i="2"/>
  <c r="C21" i="2"/>
  <c r="B21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F12" i="2"/>
  <c r="E12" i="2"/>
  <c r="C12" i="2"/>
  <c r="B12" i="2"/>
  <c r="G11" i="2"/>
  <c r="D11" i="2"/>
  <c r="G10" i="2"/>
  <c r="D10" i="2"/>
  <c r="G9" i="2"/>
  <c r="D9" i="2"/>
  <c r="G8" i="2"/>
  <c r="D8" i="2"/>
  <c r="F7" i="2"/>
  <c r="E7" i="2"/>
  <c r="C7" i="2"/>
  <c r="B7" i="2"/>
  <c r="C20" i="2" s="1"/>
  <c r="D20" i="2" s="1"/>
  <c r="G24" i="1"/>
  <c r="G23" i="1"/>
  <c r="G22" i="1"/>
  <c r="D24" i="1"/>
  <c r="D23" i="1"/>
  <c r="D22" i="1"/>
  <c r="G19" i="1"/>
  <c r="G18" i="1"/>
  <c r="G17" i="1"/>
  <c r="G16" i="1"/>
  <c r="G15" i="1"/>
  <c r="G14" i="1"/>
  <c r="G13" i="1"/>
  <c r="D19" i="1"/>
  <c r="D18" i="1"/>
  <c r="D17" i="1"/>
  <c r="D16" i="1"/>
  <c r="D15" i="1"/>
  <c r="D14" i="1"/>
  <c r="D13" i="1"/>
  <c r="G11" i="1"/>
  <c r="G10" i="1"/>
  <c r="G9" i="1"/>
  <c r="G8" i="1"/>
  <c r="D9" i="1"/>
  <c r="D10" i="1"/>
  <c r="D11" i="1"/>
  <c r="D8" i="1"/>
  <c r="F21" i="1"/>
  <c r="E21" i="1"/>
  <c r="F12" i="1"/>
  <c r="E12" i="1"/>
  <c r="F7" i="1"/>
  <c r="E7" i="1"/>
  <c r="C21" i="1"/>
  <c r="B21" i="1"/>
  <c r="C12" i="1"/>
  <c r="B12" i="1"/>
  <c r="C7" i="1"/>
  <c r="B7" i="1"/>
  <c r="E30" i="2" l="1"/>
  <c r="E31" i="2" s="1"/>
  <c r="F20" i="1"/>
  <c r="G20" i="1" s="1"/>
  <c r="F20" i="2"/>
  <c r="G20" i="2" s="1"/>
  <c r="C20" i="1"/>
  <c r="D20" i="1" s="1"/>
  <c r="G21" i="2"/>
  <c r="E6" i="2"/>
  <c r="E25" i="2" s="1"/>
  <c r="G12" i="2"/>
  <c r="D21" i="2"/>
  <c r="C6" i="2"/>
  <c r="C25" i="2" s="1"/>
  <c r="D12" i="2"/>
  <c r="B6" i="2"/>
  <c r="B25" i="2" s="1"/>
  <c r="B30" i="2" s="1"/>
  <c r="G7" i="2"/>
  <c r="F6" i="2"/>
  <c r="F25" i="2" s="1"/>
  <c r="D7" i="2"/>
  <c r="E6" i="1"/>
  <c r="E25" i="1" s="1"/>
  <c r="E30" i="1" s="1"/>
  <c r="E31" i="1" s="1"/>
  <c r="B6" i="1"/>
  <c r="B25" i="1" s="1"/>
  <c r="F6" i="1" l="1"/>
  <c r="F25" i="1" s="1"/>
  <c r="F26" i="1" s="1"/>
  <c r="C6" i="1"/>
  <c r="C25" i="1" s="1"/>
  <c r="C26" i="1" s="1"/>
  <c r="B31" i="2"/>
  <c r="G6" i="2"/>
  <c r="G25" i="2" s="1"/>
  <c r="G30" i="2" s="1"/>
  <c r="G31" i="2" s="1"/>
  <c r="D6" i="2"/>
  <c r="D25" i="2" s="1"/>
  <c r="E26" i="1"/>
  <c r="B26" i="1"/>
  <c r="D31" i="2" l="1"/>
  <c r="G12" i="1" l="1"/>
  <c r="D12" i="1"/>
  <c r="B30" i="1"/>
  <c r="B31" i="1" s="1"/>
  <c r="G21" i="1"/>
  <c r="D21" i="1"/>
  <c r="G7" i="1"/>
  <c r="D7" i="1"/>
  <c r="D6" i="1" l="1"/>
  <c r="G6" i="1"/>
  <c r="G25" i="1" s="1"/>
  <c r="G26" i="1" l="1"/>
  <c r="G30" i="1"/>
  <c r="G31" i="1" s="1"/>
  <c r="D25" i="1"/>
  <c r="D26" i="1" s="1"/>
  <c r="D30" i="1" l="1"/>
  <c r="D31" i="1" s="1"/>
</calcChain>
</file>

<file path=xl/sharedStrings.xml><?xml version="1.0" encoding="utf-8"?>
<sst xmlns="http://schemas.openxmlformats.org/spreadsheetml/2006/main" count="107" uniqueCount="80">
  <si>
    <t>หน่วย : บาท/ไร่</t>
  </si>
  <si>
    <t>S1</t>
  </si>
  <si>
    <t>N</t>
  </si>
  <si>
    <t>1.  ต้นทุนผันแปร</t>
  </si>
  <si>
    <t>1.1 ค่าแรงงาน</t>
  </si>
  <si>
    <t xml:space="preserve">   เตรียมดิน</t>
  </si>
  <si>
    <t xml:space="preserve">   เตรียมพันธุ์และปลูก</t>
  </si>
  <si>
    <t xml:space="preserve">   ดูแลรักษา</t>
  </si>
  <si>
    <t xml:space="preserve">   เก็บเกี่ยว</t>
  </si>
  <si>
    <t>1.2 ค่าวัสดุ</t>
  </si>
  <si>
    <t xml:space="preserve">   ค่าพันธุ์</t>
  </si>
  <si>
    <t xml:space="preserve">   ค่าปุ๋ย</t>
  </si>
  <si>
    <t xml:space="preserve">   ค่าสารปราบศัตรูพืชและวัชพืช</t>
  </si>
  <si>
    <t xml:space="preserve">   ค่าน้ำมันเชื้อเพลิงและหล่อลื่น</t>
  </si>
  <si>
    <t xml:space="preserve">   ค่าวัสดุการเกษตรและวัสดุสิ้นเปลือง</t>
  </si>
  <si>
    <t xml:space="preserve">   ค่าซ่อมแซมอุปกรณ์การเกษตร</t>
  </si>
  <si>
    <t>1.3  ค่าเสียโอกาสเงินลงทุน</t>
  </si>
  <si>
    <t>2. ต้นทุนคงที่</t>
  </si>
  <si>
    <t xml:space="preserve">   ค่าเช่าที่ดิน</t>
  </si>
  <si>
    <t xml:space="preserve">   ค่าเสื่อมอุปกรณ์การเกษตร</t>
  </si>
  <si>
    <t xml:space="preserve">    ค่าเสียโอกาสเงินลงทุนอุปกรณ์การเกษตร</t>
  </si>
  <si>
    <t>3. ต้นทุนรวมต่อไร่</t>
  </si>
  <si>
    <t xml:space="preserve">4. ต้นทุนรวมต่อเกวียน (ตัน)   </t>
  </si>
  <si>
    <t>5. ผลผลิตต่อไร่ (กก.)</t>
  </si>
  <si>
    <t>7. ผลตอบแทนต่อไร่</t>
  </si>
  <si>
    <t>8. ผลตอบแทนสุทธิต่อไร่</t>
  </si>
  <si>
    <t>หน่วย: บาท/ไร่</t>
  </si>
  <si>
    <t>รายงาน</t>
  </si>
  <si>
    <t>1.ต้นทุนผันแปร</t>
  </si>
  <si>
    <t xml:space="preserve">  1.1ค่าแรงงาน</t>
  </si>
  <si>
    <t xml:space="preserve">    เตรียมดิน</t>
  </si>
  <si>
    <t xml:space="preserve">    ปลูก</t>
  </si>
  <si>
    <t xml:space="preserve">    ดูแลรักษา</t>
  </si>
  <si>
    <t xml:space="preserve">    เก็บเกี่ยว</t>
  </si>
  <si>
    <t xml:space="preserve">  1.2ค่าวัสดุ</t>
  </si>
  <si>
    <t xml:space="preserve">    ค่าพันธุ์ </t>
  </si>
  <si>
    <t xml:space="preserve">    ค่าปุ๋ย</t>
  </si>
  <si>
    <t xml:space="preserve">    ค่ายาปราบศัตรูพืชและวัชพืช</t>
  </si>
  <si>
    <t xml:space="preserve">    ค่าสารอื่นๆ และวัสดุปรับปรุงดิน</t>
  </si>
  <si>
    <t xml:space="preserve">    ค่าน้ำมันเชื้อเพลิงและหล่อลื่น</t>
  </si>
  <si>
    <t xml:space="preserve">    ค่าวัสดุการเกษตรและวัสดุสิ้นเปลือง</t>
  </si>
  <si>
    <t xml:space="preserve">    ค่าซ่อมแซมอุปกรณ์การเกษตร</t>
  </si>
  <si>
    <t xml:space="preserve">  1.3ค่าเสียโอกาสเงินลงทุน</t>
  </si>
  <si>
    <t>2.ต้นทุนคงที่</t>
  </si>
  <si>
    <t xml:space="preserve">  2.1ค่าเช่าที่ดิน</t>
  </si>
  <si>
    <t xml:space="preserve">  2.2ค่าเสื่อมอุปกรณ์การเกษตร</t>
  </si>
  <si>
    <t xml:space="preserve">  2.3ค่าเสียโอกาสเงินลงทุนอุปกรณ์การเกษตร</t>
  </si>
  <si>
    <t>3.ต้นทุนรวมต่อไร่</t>
  </si>
  <si>
    <t>4.ต้นทุนรวมต่อกิโลกรัม</t>
  </si>
  <si>
    <t>5.ผลผลิตต่อไร่ (กิโลกรัม)</t>
  </si>
  <si>
    <t>6.ราคาที่เกษตรกรขายได้ที่ไร่นา (บาท/กิโลกรัม)</t>
  </si>
  <si>
    <t>7.ผลตอบแทนต่อไร่</t>
  </si>
  <si>
    <t>8.ผลตอบแทนสุทธิต่อไร่</t>
  </si>
  <si>
    <t>9.ผลตอบแทนสุทธิต่อกิโลกรัม</t>
  </si>
  <si>
    <t>1. ต้นทุนผันแปร</t>
  </si>
  <si>
    <t xml:space="preserve">   1.1 ค่าแรงงาน</t>
  </si>
  <si>
    <t xml:space="preserve">        ดูแลรักษา</t>
  </si>
  <si>
    <t xml:space="preserve">        เก็บเกี่ยว</t>
  </si>
  <si>
    <t xml:space="preserve">   1.2 ค่าวัสดุ</t>
  </si>
  <si>
    <t xml:space="preserve">        ค่าปุ๋ย</t>
  </si>
  <si>
    <t xml:space="preserve">        ค่ายาปราบศัตรูพืชและวัชพืช</t>
  </si>
  <si>
    <t xml:space="preserve">        ค่าน้ำมันเชื้อเพลิงและหล่อลื่น</t>
  </si>
  <si>
    <t xml:space="preserve">        ค่าวัสดุการเกษตรและวัสดุสิ้นเปลือง </t>
  </si>
  <si>
    <t xml:space="preserve">        ค่าซ่อมแซมอุปกรณ์การเกษตร</t>
  </si>
  <si>
    <t xml:space="preserve">   1.3 ค่าเสียโอกาสเงินลงทุน</t>
  </si>
  <si>
    <t xml:space="preserve">        ค่าเช่าที่ดิน</t>
  </si>
  <si>
    <t xml:space="preserve">        ค่าเสื่อมอุปกรณ์การเกษตร</t>
  </si>
  <si>
    <t xml:space="preserve">        ค่าเสียโอกาสเงินลงทุนอุปกรณ์การเกษตร</t>
  </si>
  <si>
    <t xml:space="preserve">        ต้นทุนก่อนเห็นผลผลิต (กรณีไม้ผลไม้ยืนต้น)</t>
  </si>
  <si>
    <t xml:space="preserve">4. ต้นทุนรวมต่อหน่วย </t>
  </si>
  <si>
    <t xml:space="preserve">        ค่าสารอื่นๆ และวัสดุปรับปรุงดิน</t>
  </si>
  <si>
    <t>เงินสด</t>
  </si>
  <si>
    <t>ไม่เป็นเงินสด</t>
  </si>
  <si>
    <t>รวม</t>
  </si>
  <si>
    <t>เพชรบุรี</t>
  </si>
  <si>
    <t>ตารางที่ 121  ต้นทุนการผลิตข้าวเจ้านาปี แยกตามลักษณะความเหมาะสมของพื้นที่</t>
  </si>
  <si>
    <t>ตารางที่ 122 ต้นทุนการผลิตมะนาว แยกตามลักษณะความเหมาะสมของพื้นที่</t>
  </si>
  <si>
    <t>ตารางที่ 123 ต้นทุนการผลิตสับปะรดโรงงาน แยกตามลักษณะความเหมาะสมของพื้นที่</t>
  </si>
  <si>
    <t>6. ราคาที่เกษตรกรขายได้ที่ไร่นา (บาท/ตัน)</t>
  </si>
  <si>
    <t>9. ผลตอบแทนสุทธิต่อตัน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</si>
</sst>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ordiaUPC"/>
      <family val="2"/>
    </font>
    <font>
      <b/>
      <sz val="18"/>
      <name val="TH SarabunPSK"/>
      <family val="2"/>
    </font>
    <font>
      <sz val="14"/>
      <name val="TH SarabunPSK"/>
      <family val="2"/>
    </font>
    <font>
      <sz val="14"/>
      <color indexed="8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4"/>
      <name val="AngsanaUPC"/>
      <family val="1"/>
    </font>
    <font>
      <b/>
      <sz val="16"/>
      <color theme="1"/>
      <name val="TH SarabunPSK"/>
      <family val="2"/>
    </font>
    <font>
      <sz val="10"/>
      <name val="Arial"/>
      <family val="2"/>
    </font>
    <font>
      <sz val="10"/>
      <name val="Arial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8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0" fontId="10" fillId="0" borderId="0"/>
    <xf numFmtId="0" fontId="11" fillId="0" borderId="0"/>
  </cellStyleXfs>
  <cellXfs count="75">
    <xf numFmtId="0" fontId="0" fillId="0" borderId="0" xfId="0"/>
    <xf numFmtId="2" fontId="3" fillId="0" borderId="0" xfId="2" applyNumberFormat="1" applyFont="1" applyFill="1" applyBorder="1" applyAlignment="1"/>
    <xf numFmtId="2" fontId="4" fillId="0" borderId="0" xfId="2" applyNumberFormat="1" applyFont="1" applyFill="1"/>
    <xf numFmtId="2" fontId="5" fillId="0" borderId="1" xfId="2" applyNumberFormat="1" applyFont="1" applyFill="1" applyBorder="1" applyAlignment="1"/>
    <xf numFmtId="2" fontId="5" fillId="0" borderId="1" xfId="2" applyNumberFormat="1" applyFont="1" applyFill="1" applyBorder="1" applyAlignment="1">
      <alignment horizontal="right"/>
    </xf>
    <xf numFmtId="2" fontId="6" fillId="0" borderId="4" xfId="2" applyNumberFormat="1" applyFont="1" applyFill="1" applyBorder="1" applyAlignment="1">
      <alignment vertical="center"/>
    </xf>
    <xf numFmtId="2" fontId="7" fillId="0" borderId="0" xfId="2" applyNumberFormat="1" applyFont="1" applyFill="1" applyAlignment="1">
      <alignment vertical="center"/>
    </xf>
    <xf numFmtId="2" fontId="6" fillId="0" borderId="5" xfId="2" applyNumberFormat="1" applyFont="1" applyFill="1" applyBorder="1" applyAlignment="1">
      <alignment vertical="center"/>
    </xf>
    <xf numFmtId="2" fontId="7" fillId="0" borderId="5" xfId="2" applyNumberFormat="1" applyFont="1" applyFill="1" applyBorder="1" applyAlignment="1">
      <alignment vertical="center"/>
    </xf>
    <xf numFmtId="2" fontId="7" fillId="0" borderId="5" xfId="3" applyNumberFormat="1" applyFont="1" applyBorder="1" applyAlignment="1">
      <alignment vertical="center"/>
    </xf>
    <xf numFmtId="2" fontId="7" fillId="0" borderId="5" xfId="4" applyNumberFormat="1" applyFont="1" applyFill="1" applyBorder="1" applyAlignment="1">
      <alignment vertical="center"/>
    </xf>
    <xf numFmtId="2" fontId="6" fillId="0" borderId="5" xfId="4" applyNumberFormat="1" applyFont="1" applyFill="1" applyBorder="1" applyAlignment="1" applyProtection="1">
      <alignment horizontal="left" vertical="center"/>
    </xf>
    <xf numFmtId="2" fontId="4" fillId="0" borderId="0" xfId="2" applyNumberFormat="1" applyFont="1" applyFill="1" applyBorder="1" applyAlignment="1"/>
    <xf numFmtId="0" fontId="6" fillId="0" borderId="0" xfId="0" applyFont="1" applyAlignment="1"/>
    <xf numFmtId="0" fontId="7" fillId="0" borderId="0" xfId="0" applyFont="1"/>
    <xf numFmtId="0" fontId="6" fillId="0" borderId="4" xfId="0" applyFont="1" applyBorder="1"/>
    <xf numFmtId="0" fontId="6" fillId="0" borderId="0" xfId="0" applyFont="1"/>
    <xf numFmtId="0" fontId="6" fillId="0" borderId="5" xfId="0" applyFont="1" applyBorder="1"/>
    <xf numFmtId="0" fontId="7" fillId="0" borderId="5" xfId="0" applyFont="1" applyBorder="1"/>
    <xf numFmtId="4" fontId="7" fillId="0" borderId="5" xfId="0" applyNumberFormat="1" applyFont="1" applyBorder="1"/>
    <xf numFmtId="0" fontId="6" fillId="0" borderId="6" xfId="0" applyFont="1" applyBorder="1"/>
    <xf numFmtId="43" fontId="7" fillId="0" borderId="0" xfId="1" applyFont="1"/>
    <xf numFmtId="0" fontId="6" fillId="0" borderId="0" xfId="6" applyFont="1" applyFill="1" applyAlignment="1"/>
    <xf numFmtId="0" fontId="6" fillId="0" borderId="4" xfId="6" applyFont="1" applyFill="1" applyBorder="1"/>
    <xf numFmtId="0" fontId="6" fillId="0" borderId="5" xfId="6" applyFont="1" applyFill="1" applyBorder="1"/>
    <xf numFmtId="0" fontId="7" fillId="0" borderId="5" xfId="6" applyFont="1" applyFill="1" applyBorder="1"/>
    <xf numFmtId="43" fontId="9" fillId="0" borderId="5" xfId="1" applyFont="1" applyBorder="1"/>
    <xf numFmtId="43" fontId="12" fillId="0" borderId="0" xfId="1" applyFont="1"/>
    <xf numFmtId="43" fontId="9" fillId="0" borderId="6" xfId="1" applyFont="1" applyBorder="1"/>
    <xf numFmtId="4" fontId="12" fillId="0" borderId="5" xfId="1" applyNumberFormat="1" applyFont="1" applyBorder="1"/>
    <xf numFmtId="4" fontId="12" fillId="0" borderId="6" xfId="1" applyNumberFormat="1" applyFont="1" applyBorder="1"/>
    <xf numFmtId="4" fontId="6" fillId="0" borderId="5" xfId="1" applyNumberFormat="1" applyFont="1" applyBorder="1"/>
    <xf numFmtId="4" fontId="6" fillId="0" borderId="6" xfId="1" applyNumberFormat="1" applyFont="1" applyBorder="1"/>
    <xf numFmtId="2" fontId="6" fillId="0" borderId="8" xfId="2" applyNumberFormat="1" applyFont="1" applyFill="1" applyBorder="1" applyAlignment="1">
      <alignment horizontal="center" vertical="center"/>
    </xf>
    <xf numFmtId="49" fontId="6" fillId="0" borderId="8" xfId="2" applyNumberFormat="1" applyFont="1" applyFill="1" applyBorder="1" applyAlignment="1">
      <alignment horizontal="center" vertical="center"/>
    </xf>
    <xf numFmtId="4" fontId="6" fillId="0" borderId="4" xfId="1" applyNumberFormat="1" applyFont="1" applyFill="1" applyBorder="1" applyAlignment="1">
      <alignment horizontal="right"/>
    </xf>
    <xf numFmtId="4" fontId="6" fillId="0" borderId="5" xfId="1" applyNumberFormat="1" applyFont="1" applyFill="1" applyBorder="1" applyAlignment="1">
      <alignment horizontal="right"/>
    </xf>
    <xf numFmtId="4" fontId="7" fillId="0" borderId="5" xfId="2" applyNumberFormat="1" applyFont="1" applyFill="1" applyBorder="1" applyAlignment="1">
      <alignment vertical="center"/>
    </xf>
    <xf numFmtId="4" fontId="7" fillId="0" borderId="5" xfId="1" applyNumberFormat="1" applyFont="1" applyFill="1" applyBorder="1"/>
    <xf numFmtId="4" fontId="7" fillId="0" borderId="5" xfId="3" applyNumberFormat="1" applyFont="1" applyBorder="1" applyAlignment="1">
      <alignment vertical="center"/>
    </xf>
    <xf numFmtId="4" fontId="6" fillId="0" borderId="5" xfId="2" applyNumberFormat="1" applyFont="1" applyFill="1" applyBorder="1" applyAlignment="1">
      <alignment vertical="center"/>
    </xf>
    <xf numFmtId="4" fontId="6" fillId="0" borderId="5" xfId="1" applyNumberFormat="1" applyFont="1" applyFill="1" applyBorder="1" applyAlignment="1">
      <alignment horizontal="right" vertical="center"/>
    </xf>
    <xf numFmtId="4" fontId="7" fillId="0" borderId="5" xfId="4" applyNumberFormat="1" applyFont="1" applyFill="1" applyBorder="1" applyAlignment="1">
      <alignment vertical="center"/>
    </xf>
    <xf numFmtId="4" fontId="9" fillId="0" borderId="5" xfId="1" applyNumberFormat="1" applyFont="1" applyBorder="1"/>
    <xf numFmtId="4" fontId="6" fillId="0" borderId="4" xfId="1" applyNumberFormat="1" applyFont="1" applyBorder="1"/>
    <xf numFmtId="4" fontId="7" fillId="0" borderId="5" xfId="1" applyNumberFormat="1" applyFont="1" applyBorder="1"/>
    <xf numFmtId="4" fontId="6" fillId="0" borderId="6" xfId="0" applyNumberFormat="1" applyFont="1" applyBorder="1"/>
    <xf numFmtId="4" fontId="6" fillId="0" borderId="5" xfId="0" applyNumberFormat="1" applyFont="1" applyBorder="1"/>
    <xf numFmtId="0" fontId="7" fillId="0" borderId="1" xfId="0" applyFont="1" applyBorder="1" applyAlignment="1"/>
    <xf numFmtId="2" fontId="7" fillId="0" borderId="5" xfId="4" applyNumberFormat="1" applyFont="1" applyFill="1" applyBorder="1" applyAlignment="1" applyProtection="1">
      <alignment horizontal="left" vertical="center"/>
    </xf>
    <xf numFmtId="43" fontId="12" fillId="0" borderId="5" xfId="1" applyFont="1" applyBorder="1"/>
    <xf numFmtId="4" fontId="9" fillId="0" borderId="6" xfId="1" applyNumberFormat="1" applyFont="1" applyBorder="1"/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" fontId="12" fillId="0" borderId="14" xfId="1" applyNumberFormat="1" applyFont="1" applyBorder="1" applyAlignment="1">
      <alignment horizontal="center"/>
    </xf>
    <xf numFmtId="4" fontId="12" fillId="0" borderId="15" xfId="1" applyNumberFormat="1" applyFont="1" applyBorder="1" applyAlignment="1">
      <alignment horizontal="center"/>
    </xf>
    <xf numFmtId="4" fontId="12" fillId="0" borderId="16" xfId="1" applyNumberFormat="1" applyFont="1" applyBorder="1" applyAlignment="1">
      <alignment horizontal="center"/>
    </xf>
    <xf numFmtId="4" fontId="7" fillId="0" borderId="14" xfId="1" applyNumberFormat="1" applyFont="1" applyFill="1" applyBorder="1" applyAlignment="1">
      <alignment horizontal="center" vertical="center"/>
    </xf>
    <xf numFmtId="4" fontId="7" fillId="0" borderId="15" xfId="1" applyNumberFormat="1" applyFont="1" applyFill="1" applyBorder="1" applyAlignment="1">
      <alignment horizontal="center" vertical="center"/>
    </xf>
    <xf numFmtId="4" fontId="7" fillId="0" borderId="16" xfId="1" applyNumberFormat="1" applyFont="1" applyFill="1" applyBorder="1" applyAlignment="1">
      <alignment horizontal="center" vertical="center"/>
    </xf>
    <xf numFmtId="49" fontId="3" fillId="0" borderId="9" xfId="2" applyNumberFormat="1" applyFont="1" applyFill="1" applyBorder="1" applyAlignment="1">
      <alignment horizontal="center" vertical="center"/>
    </xf>
    <xf numFmtId="49" fontId="3" fillId="0" borderId="10" xfId="2" applyNumberFormat="1" applyFont="1" applyFill="1" applyBorder="1" applyAlignment="1">
      <alignment horizontal="center" vertical="center"/>
    </xf>
    <xf numFmtId="49" fontId="3" fillId="0" borderId="11" xfId="2" applyNumberFormat="1" applyFont="1" applyFill="1" applyBorder="1" applyAlignment="1">
      <alignment horizontal="center" vertical="center"/>
    </xf>
    <xf numFmtId="49" fontId="6" fillId="0" borderId="7" xfId="2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4" fontId="7" fillId="0" borderId="14" xfId="1" applyNumberFormat="1" applyFont="1" applyBorder="1" applyAlignment="1">
      <alignment horizontal="center"/>
    </xf>
    <xf numFmtId="4" fontId="7" fillId="0" borderId="15" xfId="1" applyNumberFormat="1" applyFont="1" applyBorder="1" applyAlignment="1">
      <alignment horizontal="center"/>
    </xf>
    <xf numFmtId="4" fontId="7" fillId="0" borderId="16" xfId="1" applyNumberFormat="1" applyFont="1" applyBorder="1" applyAlignment="1">
      <alignment horizontal="center"/>
    </xf>
    <xf numFmtId="4" fontId="7" fillId="0" borderId="14" xfId="1" applyNumberFormat="1" applyFont="1" applyFill="1" applyBorder="1" applyAlignment="1">
      <alignment horizontal="center"/>
    </xf>
    <xf numFmtId="4" fontId="7" fillId="0" borderId="15" xfId="1" applyNumberFormat="1" applyFont="1" applyFill="1" applyBorder="1" applyAlignment="1">
      <alignment horizontal="center"/>
    </xf>
    <xf numFmtId="4" fontId="7" fillId="0" borderId="16" xfId="1" applyNumberFormat="1" applyFont="1" applyFill="1" applyBorder="1" applyAlignment="1">
      <alignment horizontal="center"/>
    </xf>
  </cellXfs>
  <cellStyles count="8">
    <cellStyle name="Comma" xfId="1" builtinId="3"/>
    <cellStyle name="Normal" xfId="0" builtinId="0"/>
    <cellStyle name="เครื่องหมายจุลภาค 2" xfId="5"/>
    <cellStyle name="เครื่องหมายจุลภาค 3" xfId="3"/>
    <cellStyle name="ปกติ 2" xfId="7"/>
    <cellStyle name="ปกติ 3" xfId="4"/>
    <cellStyle name="ปกติ 4" xfId="6"/>
    <cellStyle name="ปกติ_ประมาณการเดือน ธค.254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xSplit="1" ySplit="5" topLeftCell="B6" activePane="bottomRight" state="frozen"/>
      <selection activeCell="D26" sqref="D26"/>
      <selection pane="topRight" activeCell="D26" sqref="D26"/>
      <selection pane="bottomLeft" activeCell="D26" sqref="D26"/>
      <selection pane="bottomRight" activeCell="I10" sqref="I10"/>
    </sheetView>
  </sheetViews>
  <sheetFormatPr defaultColWidth="8" defaultRowHeight="21.75" x14ac:dyDescent="0.5"/>
  <cols>
    <col min="1" max="1" width="36.7109375" style="12" customWidth="1"/>
    <col min="2" max="3" width="11.140625" style="12" customWidth="1"/>
    <col min="4" max="7" width="11.140625" style="2" customWidth="1"/>
    <col min="8" max="16384" width="8" style="2"/>
  </cols>
  <sheetData>
    <row r="1" spans="1:7" ht="27.75" x14ac:dyDescent="0.65">
      <c r="A1" s="1" t="s">
        <v>75</v>
      </c>
      <c r="B1" s="1"/>
      <c r="C1" s="1"/>
      <c r="D1" s="1"/>
      <c r="E1" s="1"/>
      <c r="F1" s="1"/>
      <c r="G1" s="1"/>
    </row>
    <row r="2" spans="1:7" x14ac:dyDescent="0.5">
      <c r="A2" s="3"/>
      <c r="B2" s="3"/>
      <c r="C2" s="3"/>
      <c r="D2" s="3"/>
      <c r="E2" s="3"/>
      <c r="F2" s="3"/>
      <c r="G2" s="4" t="s">
        <v>0</v>
      </c>
    </row>
    <row r="3" spans="1:7" ht="27.75" x14ac:dyDescent="0.5">
      <c r="A3" s="52" t="s">
        <v>27</v>
      </c>
      <c r="B3" s="61" t="s">
        <v>74</v>
      </c>
      <c r="C3" s="62"/>
      <c r="D3" s="62"/>
      <c r="E3" s="62"/>
      <c r="F3" s="62"/>
      <c r="G3" s="63"/>
    </row>
    <row r="4" spans="1:7" ht="24" x14ac:dyDescent="0.5">
      <c r="A4" s="53"/>
      <c r="B4" s="64" t="s">
        <v>1</v>
      </c>
      <c r="C4" s="64"/>
      <c r="D4" s="64"/>
      <c r="E4" s="64" t="s">
        <v>2</v>
      </c>
      <c r="F4" s="64"/>
      <c r="G4" s="64"/>
    </row>
    <row r="5" spans="1:7" ht="24" x14ac:dyDescent="0.5">
      <c r="A5" s="54"/>
      <c r="B5" s="33" t="s">
        <v>71</v>
      </c>
      <c r="C5" s="33" t="s">
        <v>72</v>
      </c>
      <c r="D5" s="34" t="s">
        <v>73</v>
      </c>
      <c r="E5" s="33" t="s">
        <v>71</v>
      </c>
      <c r="F5" s="33" t="s">
        <v>72</v>
      </c>
      <c r="G5" s="34" t="s">
        <v>73</v>
      </c>
    </row>
    <row r="6" spans="1:7" s="6" customFormat="1" ht="24" x14ac:dyDescent="0.55000000000000004">
      <c r="A6" s="5" t="s">
        <v>3</v>
      </c>
      <c r="B6" s="35">
        <f t="shared" ref="B6:C6" si="0">+B7+B12+B20</f>
        <v>2223.16</v>
      </c>
      <c r="C6" s="35">
        <f t="shared" si="0"/>
        <v>1427.7200000000003</v>
      </c>
      <c r="D6" s="35">
        <f>+D7+D12+D20</f>
        <v>3650.8799999999997</v>
      </c>
      <c r="E6" s="35">
        <f t="shared" ref="E6" si="1">+E7+E12+E20</f>
        <v>2017.6</v>
      </c>
      <c r="F6" s="35">
        <f t="shared" ref="F6" si="2">+F7+F12+F20</f>
        <v>1418.98</v>
      </c>
      <c r="G6" s="35">
        <f>+G7+G12+G20</f>
        <v>3436.58</v>
      </c>
    </row>
    <row r="7" spans="1:7" s="6" customFormat="1" ht="24" x14ac:dyDescent="0.55000000000000004">
      <c r="A7" s="7" t="s">
        <v>4</v>
      </c>
      <c r="B7" s="36">
        <f t="shared" ref="B7:C7" si="3">+B8+B9+B10+B11</f>
        <v>821.99</v>
      </c>
      <c r="C7" s="36">
        <f t="shared" si="3"/>
        <v>997.38000000000011</v>
      </c>
      <c r="D7" s="36">
        <f t="shared" ref="D7:G7" si="4">+D8+D9+D10+D11</f>
        <v>1819.37</v>
      </c>
      <c r="E7" s="36">
        <f t="shared" si="4"/>
        <v>975.51</v>
      </c>
      <c r="F7" s="36">
        <f t="shared" si="4"/>
        <v>1098.53</v>
      </c>
      <c r="G7" s="36">
        <f t="shared" si="4"/>
        <v>2074.04</v>
      </c>
    </row>
    <row r="8" spans="1:7" s="6" customFormat="1" ht="24" x14ac:dyDescent="0.55000000000000004">
      <c r="A8" s="8" t="s">
        <v>5</v>
      </c>
      <c r="B8" s="37">
        <v>288.92</v>
      </c>
      <c r="C8" s="37">
        <v>295.43</v>
      </c>
      <c r="D8" s="38">
        <f>SUM(B8:C8)</f>
        <v>584.35</v>
      </c>
      <c r="E8" s="37">
        <v>405.56</v>
      </c>
      <c r="F8" s="37">
        <v>210.81</v>
      </c>
      <c r="G8" s="38">
        <f t="shared" ref="G8:G11" si="5">SUM(E8:F8)</f>
        <v>616.37</v>
      </c>
    </row>
    <row r="9" spans="1:7" s="6" customFormat="1" ht="24" x14ac:dyDescent="0.55000000000000004">
      <c r="A9" s="8" t="s">
        <v>6</v>
      </c>
      <c r="B9" s="37">
        <v>26.7</v>
      </c>
      <c r="C9" s="37">
        <v>39.74</v>
      </c>
      <c r="D9" s="38">
        <f t="shared" ref="D9:D19" si="6">SUM(B9:C9)</f>
        <v>66.44</v>
      </c>
      <c r="E9" s="37">
        <v>0</v>
      </c>
      <c r="F9" s="37">
        <v>72.56</v>
      </c>
      <c r="G9" s="38">
        <f t="shared" si="5"/>
        <v>72.56</v>
      </c>
    </row>
    <row r="10" spans="1:7" s="6" customFormat="1" ht="24" x14ac:dyDescent="0.55000000000000004">
      <c r="A10" s="8" t="s">
        <v>7</v>
      </c>
      <c r="B10" s="37">
        <v>79.03</v>
      </c>
      <c r="C10" s="37">
        <v>637.49</v>
      </c>
      <c r="D10" s="38">
        <f t="shared" si="6"/>
        <v>716.52</v>
      </c>
      <c r="E10" s="37">
        <v>62.22</v>
      </c>
      <c r="F10" s="37">
        <v>815.16</v>
      </c>
      <c r="G10" s="38">
        <f t="shared" si="5"/>
        <v>877.38</v>
      </c>
    </row>
    <row r="11" spans="1:7" s="6" customFormat="1" ht="24" x14ac:dyDescent="0.55000000000000004">
      <c r="A11" s="8" t="s">
        <v>8</v>
      </c>
      <c r="B11" s="37">
        <v>427.34</v>
      </c>
      <c r="C11" s="37">
        <v>24.72</v>
      </c>
      <c r="D11" s="38">
        <f t="shared" si="6"/>
        <v>452.05999999999995</v>
      </c>
      <c r="E11" s="37">
        <v>507.73</v>
      </c>
      <c r="F11" s="37">
        <v>0</v>
      </c>
      <c r="G11" s="38">
        <f t="shared" si="5"/>
        <v>507.73</v>
      </c>
    </row>
    <row r="12" spans="1:7" s="6" customFormat="1" ht="24" x14ac:dyDescent="0.55000000000000004">
      <c r="A12" s="7" t="s">
        <v>9</v>
      </c>
      <c r="B12" s="36">
        <f t="shared" ref="B12:C12" si="7">+B13+B14+B15+B16+B17+B18+B19</f>
        <v>1401.17</v>
      </c>
      <c r="C12" s="36">
        <f t="shared" si="7"/>
        <v>306.88</v>
      </c>
      <c r="D12" s="36">
        <f>+D13+D14+D15+D16+D17+D18+D19</f>
        <v>1708.0499999999997</v>
      </c>
      <c r="E12" s="36">
        <f t="shared" ref="E12" si="8">+E13+E14+E15+E16+E17+E18+E19</f>
        <v>1042.0899999999999</v>
      </c>
      <c r="F12" s="36">
        <f t="shared" ref="F12" si="9">+F13+F14+F15+F16+F17+F18+F19</f>
        <v>204.24</v>
      </c>
      <c r="G12" s="36">
        <f>+G13+G14+G15+G16+G17+G18+G19</f>
        <v>1246.33</v>
      </c>
    </row>
    <row r="13" spans="1:7" s="6" customFormat="1" ht="24" x14ac:dyDescent="0.55000000000000004">
      <c r="A13" s="8" t="s">
        <v>10</v>
      </c>
      <c r="B13" s="37">
        <v>254.83</v>
      </c>
      <c r="C13" s="37">
        <v>155.43</v>
      </c>
      <c r="D13" s="38">
        <f t="shared" si="6"/>
        <v>410.26</v>
      </c>
      <c r="E13" s="37">
        <v>253.85</v>
      </c>
      <c r="F13" s="37">
        <v>165.07</v>
      </c>
      <c r="G13" s="38">
        <f t="shared" ref="G13:G19" si="10">SUM(E13:F13)</f>
        <v>418.91999999999996</v>
      </c>
    </row>
    <row r="14" spans="1:7" s="6" customFormat="1" ht="24" x14ac:dyDescent="0.55000000000000004">
      <c r="A14" s="8" t="s">
        <v>11</v>
      </c>
      <c r="B14" s="37">
        <v>831.46</v>
      </c>
      <c r="C14" s="37">
        <v>64.42</v>
      </c>
      <c r="D14" s="38">
        <f t="shared" si="6"/>
        <v>895.88</v>
      </c>
      <c r="E14" s="37">
        <v>500.02</v>
      </c>
      <c r="F14" s="37">
        <v>38.799999999999997</v>
      </c>
      <c r="G14" s="38">
        <f t="shared" si="10"/>
        <v>538.81999999999994</v>
      </c>
    </row>
    <row r="15" spans="1:7" s="6" customFormat="1" ht="24" x14ac:dyDescent="0.55000000000000004">
      <c r="A15" s="8" t="s">
        <v>12</v>
      </c>
      <c r="B15" s="37">
        <v>223.78</v>
      </c>
      <c r="C15" s="37">
        <v>20.97</v>
      </c>
      <c r="D15" s="38">
        <f t="shared" si="6"/>
        <v>244.75</v>
      </c>
      <c r="E15" s="37">
        <v>185.81</v>
      </c>
      <c r="F15" s="37">
        <v>0.06</v>
      </c>
      <c r="G15" s="38">
        <f t="shared" si="10"/>
        <v>185.87</v>
      </c>
    </row>
    <row r="16" spans="1:7" s="6" customFormat="1" ht="24" x14ac:dyDescent="0.55000000000000004">
      <c r="A16" s="18" t="s">
        <v>38</v>
      </c>
      <c r="B16" s="19">
        <v>6.93</v>
      </c>
      <c r="C16" s="19">
        <v>63.67</v>
      </c>
      <c r="D16" s="38">
        <f t="shared" si="6"/>
        <v>70.599999999999994</v>
      </c>
      <c r="E16" s="19">
        <v>4.16</v>
      </c>
      <c r="F16" s="19">
        <v>0.01</v>
      </c>
      <c r="G16" s="38">
        <f t="shared" si="10"/>
        <v>4.17</v>
      </c>
    </row>
    <row r="17" spans="1:7" s="6" customFormat="1" ht="24" x14ac:dyDescent="0.55000000000000004">
      <c r="A17" s="8" t="s">
        <v>13</v>
      </c>
      <c r="B17" s="37">
        <v>66.040000000000006</v>
      </c>
      <c r="C17" s="37">
        <v>0</v>
      </c>
      <c r="D17" s="38">
        <f t="shared" si="6"/>
        <v>66.040000000000006</v>
      </c>
      <c r="E17" s="37">
        <v>79.180000000000007</v>
      </c>
      <c r="F17" s="37">
        <v>0</v>
      </c>
      <c r="G17" s="38">
        <f t="shared" si="10"/>
        <v>79.180000000000007</v>
      </c>
    </row>
    <row r="18" spans="1:7" s="6" customFormat="1" ht="24" x14ac:dyDescent="0.55000000000000004">
      <c r="A18" s="9" t="s">
        <v>14</v>
      </c>
      <c r="B18" s="39">
        <v>7.19</v>
      </c>
      <c r="C18" s="39">
        <v>0</v>
      </c>
      <c r="D18" s="38">
        <f t="shared" si="6"/>
        <v>7.19</v>
      </c>
      <c r="E18" s="39">
        <v>2.0499999999999998</v>
      </c>
      <c r="F18" s="39">
        <v>0</v>
      </c>
      <c r="G18" s="38">
        <f t="shared" si="10"/>
        <v>2.0499999999999998</v>
      </c>
    </row>
    <row r="19" spans="1:7" s="6" customFormat="1" ht="24" x14ac:dyDescent="0.55000000000000004">
      <c r="A19" s="8" t="s">
        <v>15</v>
      </c>
      <c r="B19" s="37">
        <v>10.94</v>
      </c>
      <c r="C19" s="37">
        <v>2.39</v>
      </c>
      <c r="D19" s="38">
        <f t="shared" si="6"/>
        <v>13.33</v>
      </c>
      <c r="E19" s="37">
        <v>17.02</v>
      </c>
      <c r="F19" s="37">
        <v>0.3</v>
      </c>
      <c r="G19" s="38">
        <f t="shared" si="10"/>
        <v>17.32</v>
      </c>
    </row>
    <row r="20" spans="1:7" s="6" customFormat="1" ht="24" x14ac:dyDescent="0.25">
      <c r="A20" s="7" t="s">
        <v>16</v>
      </c>
      <c r="B20" s="40">
        <v>0</v>
      </c>
      <c r="C20" s="40">
        <f>ROUND((B7+C7+B12+C12)*0.07*6/12,2)</f>
        <v>123.46</v>
      </c>
      <c r="D20" s="41">
        <f>SUM(B20:C20)</f>
        <v>123.46</v>
      </c>
      <c r="E20" s="40">
        <v>0</v>
      </c>
      <c r="F20" s="40">
        <f>ROUND((E7+F7+E12+F12)*0.07*6/12,2)</f>
        <v>116.21</v>
      </c>
      <c r="G20" s="41">
        <f>SUM(E20:F20)</f>
        <v>116.21</v>
      </c>
    </row>
    <row r="21" spans="1:7" s="6" customFormat="1" ht="24" x14ac:dyDescent="0.25">
      <c r="A21" s="7" t="s">
        <v>17</v>
      </c>
      <c r="B21" s="41">
        <f t="shared" ref="B21:G21" si="11">+B22+B23+B24</f>
        <v>0</v>
      </c>
      <c r="C21" s="41">
        <f t="shared" si="11"/>
        <v>1425.67</v>
      </c>
      <c r="D21" s="41">
        <f t="shared" si="11"/>
        <v>1425.67</v>
      </c>
      <c r="E21" s="41">
        <f t="shared" ref="E21:F21" si="12">+E22+E23+E24</f>
        <v>0</v>
      </c>
      <c r="F21" s="41">
        <f t="shared" si="12"/>
        <v>1301.5899999999999</v>
      </c>
      <c r="G21" s="41">
        <f t="shared" si="11"/>
        <v>1301.5899999999999</v>
      </c>
    </row>
    <row r="22" spans="1:7" s="6" customFormat="1" ht="24" x14ac:dyDescent="0.55000000000000004">
      <c r="A22" s="8" t="s">
        <v>18</v>
      </c>
      <c r="B22" s="37">
        <v>0</v>
      </c>
      <c r="C22" s="37">
        <v>1238.43</v>
      </c>
      <c r="D22" s="38">
        <f t="shared" ref="D22:D24" si="13">SUM(B22:C22)</f>
        <v>1238.43</v>
      </c>
      <c r="E22" s="37">
        <v>0</v>
      </c>
      <c r="F22" s="37">
        <v>1184.56</v>
      </c>
      <c r="G22" s="38">
        <f t="shared" ref="G22:G24" si="14">SUM(E22:F22)</f>
        <v>1184.56</v>
      </c>
    </row>
    <row r="23" spans="1:7" s="6" customFormat="1" ht="24" x14ac:dyDescent="0.55000000000000004">
      <c r="A23" s="8" t="s">
        <v>19</v>
      </c>
      <c r="B23" s="37">
        <v>0</v>
      </c>
      <c r="C23" s="37">
        <v>150.55000000000001</v>
      </c>
      <c r="D23" s="38">
        <f t="shared" si="13"/>
        <v>150.55000000000001</v>
      </c>
      <c r="E23" s="37">
        <v>0</v>
      </c>
      <c r="F23" s="37">
        <v>89.97</v>
      </c>
      <c r="G23" s="38">
        <f t="shared" si="14"/>
        <v>89.97</v>
      </c>
    </row>
    <row r="24" spans="1:7" s="6" customFormat="1" ht="24" x14ac:dyDescent="0.55000000000000004">
      <c r="A24" s="10" t="s">
        <v>20</v>
      </c>
      <c r="B24" s="42">
        <v>0</v>
      </c>
      <c r="C24" s="42">
        <v>36.69</v>
      </c>
      <c r="D24" s="38">
        <f t="shared" si="13"/>
        <v>36.69</v>
      </c>
      <c r="E24" s="42">
        <v>0</v>
      </c>
      <c r="F24" s="42">
        <v>27.06</v>
      </c>
      <c r="G24" s="38">
        <f t="shared" si="14"/>
        <v>27.06</v>
      </c>
    </row>
    <row r="25" spans="1:7" s="6" customFormat="1" ht="24" x14ac:dyDescent="0.25">
      <c r="A25" s="7" t="s">
        <v>21</v>
      </c>
      <c r="B25" s="41">
        <f t="shared" ref="B25:C25" si="15">+B6+B21</f>
        <v>2223.16</v>
      </c>
      <c r="C25" s="41">
        <f t="shared" si="15"/>
        <v>2853.3900000000003</v>
      </c>
      <c r="D25" s="41">
        <f>+D6+D21</f>
        <v>5076.5499999999993</v>
      </c>
      <c r="E25" s="41">
        <f t="shared" ref="E25:F25" si="16">+E6+E21</f>
        <v>2017.6</v>
      </c>
      <c r="F25" s="41">
        <f t="shared" si="16"/>
        <v>2720.5699999999997</v>
      </c>
      <c r="G25" s="41">
        <f>+G6+G21</f>
        <v>4738.17</v>
      </c>
    </row>
    <row r="26" spans="1:7" s="6" customFormat="1" ht="24" x14ac:dyDescent="0.25">
      <c r="A26" s="11" t="s">
        <v>22</v>
      </c>
      <c r="B26" s="41">
        <f>+ROUND(B25/B27*1000,0)</f>
        <v>2998</v>
      </c>
      <c r="C26" s="41">
        <f>+ROUND(C25/B27*1000,0)</f>
        <v>3848</v>
      </c>
      <c r="D26" s="41">
        <f>+ROUND(D25/B27*1000,0)</f>
        <v>6846</v>
      </c>
      <c r="E26" s="41">
        <f>+ROUND(E25/E27*1000,0)</f>
        <v>3934</v>
      </c>
      <c r="F26" s="41">
        <f>+ROUND(F25/E27*1000,0)</f>
        <v>5304</v>
      </c>
      <c r="G26" s="41">
        <f>+ROUND(G25/E27*1000,0)</f>
        <v>9238</v>
      </c>
    </row>
    <row r="27" spans="1:7" s="6" customFormat="1" ht="24" x14ac:dyDescent="0.25">
      <c r="A27" s="49" t="s">
        <v>23</v>
      </c>
      <c r="B27" s="58">
        <v>741.5</v>
      </c>
      <c r="C27" s="59"/>
      <c r="D27" s="60"/>
      <c r="E27" s="58">
        <v>512.91</v>
      </c>
      <c r="F27" s="59"/>
      <c r="G27" s="60"/>
    </row>
    <row r="28" spans="1:7" s="27" customFormat="1" ht="24" x14ac:dyDescent="0.55000000000000004">
      <c r="A28" s="50" t="s">
        <v>78</v>
      </c>
      <c r="B28" s="55">
        <f>7.63*1000</f>
        <v>7630</v>
      </c>
      <c r="C28" s="56"/>
      <c r="D28" s="57"/>
      <c r="E28" s="55">
        <f>7.63*1000</f>
        <v>7630</v>
      </c>
      <c r="F28" s="56"/>
      <c r="G28" s="57"/>
    </row>
    <row r="29" spans="1:7" s="27" customFormat="1" ht="24" x14ac:dyDescent="0.55000000000000004">
      <c r="A29" s="50" t="s">
        <v>24</v>
      </c>
      <c r="B29" s="55">
        <f>B27*B28/1000</f>
        <v>5657.6450000000004</v>
      </c>
      <c r="C29" s="56"/>
      <c r="D29" s="57"/>
      <c r="E29" s="55">
        <f>E27*E28/1000</f>
        <v>3913.5032999999999</v>
      </c>
      <c r="F29" s="56"/>
      <c r="G29" s="57"/>
    </row>
    <row r="30" spans="1:7" s="27" customFormat="1" ht="24" x14ac:dyDescent="0.55000000000000004">
      <c r="A30" s="26" t="s">
        <v>25</v>
      </c>
      <c r="B30" s="29">
        <f>B29-B25</f>
        <v>3434.4850000000006</v>
      </c>
      <c r="C30" s="29"/>
      <c r="D30" s="29">
        <f>B29-D25</f>
        <v>581.09500000000116</v>
      </c>
      <c r="E30" s="29">
        <f>E29-E25</f>
        <v>1895.9032999999999</v>
      </c>
      <c r="F30" s="29"/>
      <c r="G30" s="29">
        <f>E29-G25</f>
        <v>-824.66670000000022</v>
      </c>
    </row>
    <row r="31" spans="1:7" s="27" customFormat="1" ht="24" x14ac:dyDescent="0.55000000000000004">
      <c r="A31" s="28" t="s">
        <v>79</v>
      </c>
      <c r="B31" s="30">
        <f>B30/B27*1000</f>
        <v>4631.807147673635</v>
      </c>
      <c r="C31" s="30"/>
      <c r="D31" s="30">
        <f>D30/B27*1000</f>
        <v>783.67498314228067</v>
      </c>
      <c r="E31" s="30">
        <f>E30/E27*1000</f>
        <v>3696.3664190598743</v>
      </c>
      <c r="F31" s="30"/>
      <c r="G31" s="30">
        <f>G30/E27*1000</f>
        <v>-1607.8195004971637</v>
      </c>
    </row>
  </sheetData>
  <mergeCells count="10">
    <mergeCell ref="A3:A5"/>
    <mergeCell ref="E28:G28"/>
    <mergeCell ref="E27:G27"/>
    <mergeCell ref="B29:D29"/>
    <mergeCell ref="B28:D28"/>
    <mergeCell ref="B27:D27"/>
    <mergeCell ref="E29:G29"/>
    <mergeCell ref="B3:G3"/>
    <mergeCell ref="B4:D4"/>
    <mergeCell ref="E4:G4"/>
  </mergeCells>
  <printOptions horizontalCentered="1"/>
  <pageMargins left="0.18" right="0.25" top="0.75" bottom="0.18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12" sqref="H12"/>
    </sheetView>
  </sheetViews>
  <sheetFormatPr defaultRowHeight="24" x14ac:dyDescent="0.55000000000000004"/>
  <cols>
    <col min="1" max="1" width="42.28515625" style="14" customWidth="1"/>
    <col min="2" max="2" width="14.7109375" style="21" bestFit="1" customWidth="1"/>
    <col min="3" max="3" width="16.5703125" style="21" bestFit="1" customWidth="1"/>
    <col min="4" max="4" width="14.7109375" style="21" bestFit="1" customWidth="1"/>
    <col min="5" max="255" width="9" style="14"/>
    <col min="256" max="256" width="42.28515625" style="14" customWidth="1"/>
    <col min="257" max="260" width="14.7109375" style="14" customWidth="1"/>
    <col min="261" max="511" width="9" style="14"/>
    <col min="512" max="512" width="42.28515625" style="14" customWidth="1"/>
    <col min="513" max="516" width="14.7109375" style="14" customWidth="1"/>
    <col min="517" max="767" width="9" style="14"/>
    <col min="768" max="768" width="42.28515625" style="14" customWidth="1"/>
    <col min="769" max="772" width="14.7109375" style="14" customWidth="1"/>
    <col min="773" max="1023" width="9" style="14"/>
    <col min="1024" max="1024" width="42.28515625" style="14" customWidth="1"/>
    <col min="1025" max="1028" width="14.7109375" style="14" customWidth="1"/>
    <col min="1029" max="1279" width="9" style="14"/>
    <col min="1280" max="1280" width="42.28515625" style="14" customWidth="1"/>
    <col min="1281" max="1284" width="14.7109375" style="14" customWidth="1"/>
    <col min="1285" max="1535" width="9" style="14"/>
    <col min="1536" max="1536" width="42.28515625" style="14" customWidth="1"/>
    <col min="1537" max="1540" width="14.7109375" style="14" customWidth="1"/>
    <col min="1541" max="1791" width="9" style="14"/>
    <col min="1792" max="1792" width="42.28515625" style="14" customWidth="1"/>
    <col min="1793" max="1796" width="14.7109375" style="14" customWidth="1"/>
    <col min="1797" max="2047" width="9" style="14"/>
    <col min="2048" max="2048" width="42.28515625" style="14" customWidth="1"/>
    <col min="2049" max="2052" width="14.7109375" style="14" customWidth="1"/>
    <col min="2053" max="2303" width="9" style="14"/>
    <col min="2304" max="2304" width="42.28515625" style="14" customWidth="1"/>
    <col min="2305" max="2308" width="14.7109375" style="14" customWidth="1"/>
    <col min="2309" max="2559" width="9" style="14"/>
    <col min="2560" max="2560" width="42.28515625" style="14" customWidth="1"/>
    <col min="2561" max="2564" width="14.7109375" style="14" customWidth="1"/>
    <col min="2565" max="2815" width="9" style="14"/>
    <col min="2816" max="2816" width="42.28515625" style="14" customWidth="1"/>
    <col min="2817" max="2820" width="14.7109375" style="14" customWidth="1"/>
    <col min="2821" max="3071" width="9" style="14"/>
    <col min="3072" max="3072" width="42.28515625" style="14" customWidth="1"/>
    <col min="3073" max="3076" width="14.7109375" style="14" customWidth="1"/>
    <col min="3077" max="3327" width="9" style="14"/>
    <col min="3328" max="3328" width="42.28515625" style="14" customWidth="1"/>
    <col min="3329" max="3332" width="14.7109375" style="14" customWidth="1"/>
    <col min="3333" max="3583" width="9" style="14"/>
    <col min="3584" max="3584" width="42.28515625" style="14" customWidth="1"/>
    <col min="3585" max="3588" width="14.7109375" style="14" customWidth="1"/>
    <col min="3589" max="3839" width="9" style="14"/>
    <col min="3840" max="3840" width="42.28515625" style="14" customWidth="1"/>
    <col min="3841" max="3844" width="14.7109375" style="14" customWidth="1"/>
    <col min="3845" max="4095" width="9" style="14"/>
    <col min="4096" max="4096" width="42.28515625" style="14" customWidth="1"/>
    <col min="4097" max="4100" width="14.7109375" style="14" customWidth="1"/>
    <col min="4101" max="4351" width="9" style="14"/>
    <col min="4352" max="4352" width="42.28515625" style="14" customWidth="1"/>
    <col min="4353" max="4356" width="14.7109375" style="14" customWidth="1"/>
    <col min="4357" max="4607" width="9" style="14"/>
    <col min="4608" max="4608" width="42.28515625" style="14" customWidth="1"/>
    <col min="4609" max="4612" width="14.7109375" style="14" customWidth="1"/>
    <col min="4613" max="4863" width="9" style="14"/>
    <col min="4864" max="4864" width="42.28515625" style="14" customWidth="1"/>
    <col min="4865" max="4868" width="14.7109375" style="14" customWidth="1"/>
    <col min="4869" max="5119" width="9" style="14"/>
    <col min="5120" max="5120" width="42.28515625" style="14" customWidth="1"/>
    <col min="5121" max="5124" width="14.7109375" style="14" customWidth="1"/>
    <col min="5125" max="5375" width="9" style="14"/>
    <col min="5376" max="5376" width="42.28515625" style="14" customWidth="1"/>
    <col min="5377" max="5380" width="14.7109375" style="14" customWidth="1"/>
    <col min="5381" max="5631" width="9" style="14"/>
    <col min="5632" max="5632" width="42.28515625" style="14" customWidth="1"/>
    <col min="5633" max="5636" width="14.7109375" style="14" customWidth="1"/>
    <col min="5637" max="5887" width="9" style="14"/>
    <col min="5888" max="5888" width="42.28515625" style="14" customWidth="1"/>
    <col min="5889" max="5892" width="14.7109375" style="14" customWidth="1"/>
    <col min="5893" max="6143" width="9" style="14"/>
    <col min="6144" max="6144" width="42.28515625" style="14" customWidth="1"/>
    <col min="6145" max="6148" width="14.7109375" style="14" customWidth="1"/>
    <col min="6149" max="6399" width="9" style="14"/>
    <col min="6400" max="6400" width="42.28515625" style="14" customWidth="1"/>
    <col min="6401" max="6404" width="14.7109375" style="14" customWidth="1"/>
    <col min="6405" max="6655" width="9" style="14"/>
    <col min="6656" max="6656" width="42.28515625" style="14" customWidth="1"/>
    <col min="6657" max="6660" width="14.7109375" style="14" customWidth="1"/>
    <col min="6661" max="6911" width="9" style="14"/>
    <col min="6912" max="6912" width="42.28515625" style="14" customWidth="1"/>
    <col min="6913" max="6916" width="14.7109375" style="14" customWidth="1"/>
    <col min="6917" max="7167" width="9" style="14"/>
    <col min="7168" max="7168" width="42.28515625" style="14" customWidth="1"/>
    <col min="7169" max="7172" width="14.7109375" style="14" customWidth="1"/>
    <col min="7173" max="7423" width="9" style="14"/>
    <col min="7424" max="7424" width="42.28515625" style="14" customWidth="1"/>
    <col min="7425" max="7428" width="14.7109375" style="14" customWidth="1"/>
    <col min="7429" max="7679" width="9" style="14"/>
    <col min="7680" max="7680" width="42.28515625" style="14" customWidth="1"/>
    <col min="7681" max="7684" width="14.7109375" style="14" customWidth="1"/>
    <col min="7685" max="7935" width="9" style="14"/>
    <col min="7936" max="7936" width="42.28515625" style="14" customWidth="1"/>
    <col min="7937" max="7940" width="14.7109375" style="14" customWidth="1"/>
    <col min="7941" max="8191" width="9" style="14"/>
    <col min="8192" max="8192" width="42.28515625" style="14" customWidth="1"/>
    <col min="8193" max="8196" width="14.7109375" style="14" customWidth="1"/>
    <col min="8197" max="8447" width="9" style="14"/>
    <col min="8448" max="8448" width="42.28515625" style="14" customWidth="1"/>
    <col min="8449" max="8452" width="14.7109375" style="14" customWidth="1"/>
    <col min="8453" max="8703" width="9" style="14"/>
    <col min="8704" max="8704" width="42.28515625" style="14" customWidth="1"/>
    <col min="8705" max="8708" width="14.7109375" style="14" customWidth="1"/>
    <col min="8709" max="8959" width="9" style="14"/>
    <col min="8960" max="8960" width="42.28515625" style="14" customWidth="1"/>
    <col min="8961" max="8964" width="14.7109375" style="14" customWidth="1"/>
    <col min="8965" max="9215" width="9" style="14"/>
    <col min="9216" max="9216" width="42.28515625" style="14" customWidth="1"/>
    <col min="9217" max="9220" width="14.7109375" style="14" customWidth="1"/>
    <col min="9221" max="9471" width="9" style="14"/>
    <col min="9472" max="9472" width="42.28515625" style="14" customWidth="1"/>
    <col min="9473" max="9476" width="14.7109375" style="14" customWidth="1"/>
    <col min="9477" max="9727" width="9" style="14"/>
    <col min="9728" max="9728" width="42.28515625" style="14" customWidth="1"/>
    <col min="9729" max="9732" width="14.7109375" style="14" customWidth="1"/>
    <col min="9733" max="9983" width="9" style="14"/>
    <col min="9984" max="9984" width="42.28515625" style="14" customWidth="1"/>
    <col min="9985" max="9988" width="14.7109375" style="14" customWidth="1"/>
    <col min="9989" max="10239" width="9" style="14"/>
    <col min="10240" max="10240" width="42.28515625" style="14" customWidth="1"/>
    <col min="10241" max="10244" width="14.7109375" style="14" customWidth="1"/>
    <col min="10245" max="10495" width="9" style="14"/>
    <col min="10496" max="10496" width="42.28515625" style="14" customWidth="1"/>
    <col min="10497" max="10500" width="14.7109375" style="14" customWidth="1"/>
    <col min="10501" max="10751" width="9" style="14"/>
    <col min="10752" max="10752" width="42.28515625" style="14" customWidth="1"/>
    <col min="10753" max="10756" width="14.7109375" style="14" customWidth="1"/>
    <col min="10757" max="11007" width="9" style="14"/>
    <col min="11008" max="11008" width="42.28515625" style="14" customWidth="1"/>
    <col min="11009" max="11012" width="14.7109375" style="14" customWidth="1"/>
    <col min="11013" max="11263" width="9" style="14"/>
    <col min="11264" max="11264" width="42.28515625" style="14" customWidth="1"/>
    <col min="11265" max="11268" width="14.7109375" style="14" customWidth="1"/>
    <col min="11269" max="11519" width="9" style="14"/>
    <col min="11520" max="11520" width="42.28515625" style="14" customWidth="1"/>
    <col min="11521" max="11524" width="14.7109375" style="14" customWidth="1"/>
    <col min="11525" max="11775" width="9" style="14"/>
    <col min="11776" max="11776" width="42.28515625" style="14" customWidth="1"/>
    <col min="11777" max="11780" width="14.7109375" style="14" customWidth="1"/>
    <col min="11781" max="12031" width="9" style="14"/>
    <col min="12032" max="12032" width="42.28515625" style="14" customWidth="1"/>
    <col min="12033" max="12036" width="14.7109375" style="14" customWidth="1"/>
    <col min="12037" max="12287" width="9" style="14"/>
    <col min="12288" max="12288" width="42.28515625" style="14" customWidth="1"/>
    <col min="12289" max="12292" width="14.7109375" style="14" customWidth="1"/>
    <col min="12293" max="12543" width="9" style="14"/>
    <col min="12544" max="12544" width="42.28515625" style="14" customWidth="1"/>
    <col min="12545" max="12548" width="14.7109375" style="14" customWidth="1"/>
    <col min="12549" max="12799" width="9" style="14"/>
    <col min="12800" max="12800" width="42.28515625" style="14" customWidth="1"/>
    <col min="12801" max="12804" width="14.7109375" style="14" customWidth="1"/>
    <col min="12805" max="13055" width="9" style="14"/>
    <col min="13056" max="13056" width="42.28515625" style="14" customWidth="1"/>
    <col min="13057" max="13060" width="14.7109375" style="14" customWidth="1"/>
    <col min="13061" max="13311" width="9" style="14"/>
    <col min="13312" max="13312" width="42.28515625" style="14" customWidth="1"/>
    <col min="13313" max="13316" width="14.7109375" style="14" customWidth="1"/>
    <col min="13317" max="13567" width="9" style="14"/>
    <col min="13568" max="13568" width="42.28515625" style="14" customWidth="1"/>
    <col min="13569" max="13572" width="14.7109375" style="14" customWidth="1"/>
    <col min="13573" max="13823" width="9" style="14"/>
    <col min="13824" max="13824" width="42.28515625" style="14" customWidth="1"/>
    <col min="13825" max="13828" width="14.7109375" style="14" customWidth="1"/>
    <col min="13829" max="14079" width="9" style="14"/>
    <col min="14080" max="14080" width="42.28515625" style="14" customWidth="1"/>
    <col min="14081" max="14084" width="14.7109375" style="14" customWidth="1"/>
    <col min="14085" max="14335" width="9" style="14"/>
    <col min="14336" max="14336" width="42.28515625" style="14" customWidth="1"/>
    <col min="14337" max="14340" width="14.7109375" style="14" customWidth="1"/>
    <col min="14341" max="14591" width="9" style="14"/>
    <col min="14592" max="14592" width="42.28515625" style="14" customWidth="1"/>
    <col min="14593" max="14596" width="14.7109375" style="14" customWidth="1"/>
    <col min="14597" max="14847" width="9" style="14"/>
    <col min="14848" max="14848" width="42.28515625" style="14" customWidth="1"/>
    <col min="14849" max="14852" width="14.7109375" style="14" customWidth="1"/>
    <col min="14853" max="15103" width="9" style="14"/>
    <col min="15104" max="15104" width="42.28515625" style="14" customWidth="1"/>
    <col min="15105" max="15108" width="14.7109375" style="14" customWidth="1"/>
    <col min="15109" max="15359" width="9" style="14"/>
    <col min="15360" max="15360" width="42.28515625" style="14" customWidth="1"/>
    <col min="15361" max="15364" width="14.7109375" style="14" customWidth="1"/>
    <col min="15365" max="15615" width="9" style="14"/>
    <col min="15616" max="15616" width="42.28515625" style="14" customWidth="1"/>
    <col min="15617" max="15620" width="14.7109375" style="14" customWidth="1"/>
    <col min="15621" max="15871" width="9" style="14"/>
    <col min="15872" max="15872" width="42.28515625" style="14" customWidth="1"/>
    <col min="15873" max="15876" width="14.7109375" style="14" customWidth="1"/>
    <col min="15877" max="16127" width="9" style="14"/>
    <col min="16128" max="16128" width="42.28515625" style="14" customWidth="1"/>
    <col min="16129" max="16132" width="14.7109375" style="14" customWidth="1"/>
    <col min="16133" max="16384" width="9" style="14"/>
  </cols>
  <sheetData>
    <row r="1" spans="1:4" x14ac:dyDescent="0.55000000000000004">
      <c r="A1" s="22" t="s">
        <v>76</v>
      </c>
    </row>
    <row r="2" spans="1:4" x14ac:dyDescent="0.55000000000000004">
      <c r="A2" s="65" t="s">
        <v>26</v>
      </c>
      <c r="B2" s="65"/>
      <c r="C2" s="65"/>
      <c r="D2" s="65"/>
    </row>
    <row r="3" spans="1:4" x14ac:dyDescent="0.55000000000000004">
      <c r="A3" s="52" t="s">
        <v>27</v>
      </c>
      <c r="B3" s="66" t="s">
        <v>74</v>
      </c>
      <c r="C3" s="66"/>
      <c r="D3" s="67"/>
    </row>
    <row r="4" spans="1:4" x14ac:dyDescent="0.55000000000000004">
      <c r="A4" s="68"/>
      <c r="B4" s="33" t="s">
        <v>71</v>
      </c>
      <c r="C4" s="33" t="s">
        <v>72</v>
      </c>
      <c r="D4" s="34" t="s">
        <v>73</v>
      </c>
    </row>
    <row r="5" spans="1:4" s="16" customFormat="1" x14ac:dyDescent="0.55000000000000004">
      <c r="A5" s="23" t="s">
        <v>54</v>
      </c>
      <c r="B5" s="44">
        <f t="shared" ref="B5:C5" si="0">SUM(B6+B9+B16)</f>
        <v>14024.48</v>
      </c>
      <c r="C5" s="44">
        <f t="shared" si="0"/>
        <v>6249.3099999999995</v>
      </c>
      <c r="D5" s="44">
        <f>SUM(D6+D9+D16)</f>
        <v>20273.79</v>
      </c>
    </row>
    <row r="6" spans="1:4" s="16" customFormat="1" x14ac:dyDescent="0.55000000000000004">
      <c r="A6" s="24" t="s">
        <v>55</v>
      </c>
      <c r="B6" s="31">
        <f t="shared" ref="B6:C6" si="1">SUM(B7:B8)</f>
        <v>4085.83</v>
      </c>
      <c r="C6" s="31">
        <f t="shared" si="1"/>
        <v>4922.99</v>
      </c>
      <c r="D6" s="31">
        <f>SUM(D7:D8)</f>
        <v>9008.82</v>
      </c>
    </row>
    <row r="7" spans="1:4" x14ac:dyDescent="0.55000000000000004">
      <c r="A7" s="25" t="s">
        <v>56</v>
      </c>
      <c r="B7" s="45">
        <v>1852.79</v>
      </c>
      <c r="C7" s="45">
        <v>2550.7800000000002</v>
      </c>
      <c r="D7" s="45">
        <f t="shared" ref="D7:D8" si="2">SUM(B7:C7)</f>
        <v>4403.57</v>
      </c>
    </row>
    <row r="8" spans="1:4" x14ac:dyDescent="0.55000000000000004">
      <c r="A8" s="25" t="s">
        <v>57</v>
      </c>
      <c r="B8" s="45">
        <v>2233.04</v>
      </c>
      <c r="C8" s="45">
        <v>2372.21</v>
      </c>
      <c r="D8" s="45">
        <f t="shared" si="2"/>
        <v>4605.25</v>
      </c>
    </row>
    <row r="9" spans="1:4" s="16" customFormat="1" x14ac:dyDescent="0.55000000000000004">
      <c r="A9" s="24" t="s">
        <v>58</v>
      </c>
      <c r="B9" s="31">
        <f t="shared" ref="B9:D9" si="3">SUM(B10+B11+B12+B13+B14+B15)</f>
        <v>9938.65</v>
      </c>
      <c r="C9" s="31">
        <f t="shared" si="3"/>
        <v>0</v>
      </c>
      <c r="D9" s="31">
        <f t="shared" si="3"/>
        <v>9938.65</v>
      </c>
    </row>
    <row r="10" spans="1:4" x14ac:dyDescent="0.55000000000000004">
      <c r="A10" s="25" t="s">
        <v>59</v>
      </c>
      <c r="B10" s="45">
        <v>3774.25</v>
      </c>
      <c r="C10" s="45">
        <v>0</v>
      </c>
      <c r="D10" s="45">
        <f>SUM(B10:C10)</f>
        <v>3774.25</v>
      </c>
    </row>
    <row r="11" spans="1:4" x14ac:dyDescent="0.55000000000000004">
      <c r="A11" s="25" t="s">
        <v>60</v>
      </c>
      <c r="B11" s="45">
        <v>2806.68</v>
      </c>
      <c r="C11" s="45">
        <v>0</v>
      </c>
      <c r="D11" s="45">
        <f t="shared" ref="D11:D15" si="4">SUM(B11:C11)</f>
        <v>2806.68</v>
      </c>
    </row>
    <row r="12" spans="1:4" x14ac:dyDescent="0.55000000000000004">
      <c r="A12" s="25" t="s">
        <v>70</v>
      </c>
      <c r="B12" s="45">
        <v>572.24</v>
      </c>
      <c r="C12" s="45">
        <v>0</v>
      </c>
      <c r="D12" s="45">
        <f t="shared" si="4"/>
        <v>572.24</v>
      </c>
    </row>
    <row r="13" spans="1:4" x14ac:dyDescent="0.55000000000000004">
      <c r="A13" s="25" t="s">
        <v>61</v>
      </c>
      <c r="B13" s="45">
        <v>819.91</v>
      </c>
      <c r="C13" s="45">
        <v>0</v>
      </c>
      <c r="D13" s="45">
        <f t="shared" si="4"/>
        <v>819.91</v>
      </c>
    </row>
    <row r="14" spans="1:4" x14ac:dyDescent="0.55000000000000004">
      <c r="A14" s="25" t="s">
        <v>62</v>
      </c>
      <c r="B14" s="45">
        <v>1959.63</v>
      </c>
      <c r="C14" s="45">
        <v>0</v>
      </c>
      <c r="D14" s="45">
        <f t="shared" si="4"/>
        <v>1959.63</v>
      </c>
    </row>
    <row r="15" spans="1:4" x14ac:dyDescent="0.55000000000000004">
      <c r="A15" s="25" t="s">
        <v>63</v>
      </c>
      <c r="B15" s="45">
        <v>5.94</v>
      </c>
      <c r="C15" s="45">
        <v>0</v>
      </c>
      <c r="D15" s="45">
        <f t="shared" si="4"/>
        <v>5.94</v>
      </c>
    </row>
    <row r="16" spans="1:4" s="16" customFormat="1" x14ac:dyDescent="0.55000000000000004">
      <c r="A16" s="24" t="s">
        <v>64</v>
      </c>
      <c r="B16" s="31">
        <v>0</v>
      </c>
      <c r="C16" s="31">
        <f>ROUND(((C6+C9)*0.07),2)+ROUND(((B6+B9)*0.07),2)</f>
        <v>1326.3200000000002</v>
      </c>
      <c r="D16" s="31">
        <f>SUM(B16:C16)</f>
        <v>1326.3200000000002</v>
      </c>
    </row>
    <row r="17" spans="1:4" s="16" customFormat="1" x14ac:dyDescent="0.55000000000000004">
      <c r="A17" s="24" t="s">
        <v>17</v>
      </c>
      <c r="B17" s="31">
        <f t="shared" ref="B17" si="5">SUM(B18:B21)</f>
        <v>0</v>
      </c>
      <c r="C17" s="31">
        <f>SUM(C18:C21)</f>
        <v>5831.33</v>
      </c>
      <c r="D17" s="31">
        <f>SUM(D18:D21)</f>
        <v>5831.33</v>
      </c>
    </row>
    <row r="18" spans="1:4" x14ac:dyDescent="0.55000000000000004">
      <c r="A18" s="25" t="s">
        <v>65</v>
      </c>
      <c r="B18" s="45">
        <v>0</v>
      </c>
      <c r="C18" s="45">
        <v>1353.42</v>
      </c>
      <c r="D18" s="45">
        <f>SUM(B18:C18)</f>
        <v>1353.42</v>
      </c>
    </row>
    <row r="19" spans="1:4" x14ac:dyDescent="0.55000000000000004">
      <c r="A19" s="25" t="s">
        <v>66</v>
      </c>
      <c r="B19" s="45">
        <v>0</v>
      </c>
      <c r="C19" s="45">
        <v>303.88</v>
      </c>
      <c r="D19" s="45">
        <f t="shared" ref="D19:D21" si="6">SUM(B19:C19)</f>
        <v>303.88</v>
      </c>
    </row>
    <row r="20" spans="1:4" x14ac:dyDescent="0.55000000000000004">
      <c r="A20" s="25" t="s">
        <v>67</v>
      </c>
      <c r="B20" s="45">
        <v>0</v>
      </c>
      <c r="C20" s="45">
        <v>106.44</v>
      </c>
      <c r="D20" s="45">
        <f t="shared" si="6"/>
        <v>106.44</v>
      </c>
    </row>
    <row r="21" spans="1:4" x14ac:dyDescent="0.55000000000000004">
      <c r="A21" s="25" t="s">
        <v>68</v>
      </c>
      <c r="B21" s="38">
        <v>0</v>
      </c>
      <c r="C21" s="38">
        <v>4067.59</v>
      </c>
      <c r="D21" s="38">
        <f t="shared" si="6"/>
        <v>4067.59</v>
      </c>
    </row>
    <row r="22" spans="1:4" s="16" customFormat="1" x14ac:dyDescent="0.55000000000000004">
      <c r="A22" s="24" t="s">
        <v>21</v>
      </c>
      <c r="B22" s="31">
        <f t="shared" ref="B22:C22" si="7">SUM(B5,B17)</f>
        <v>14024.48</v>
      </c>
      <c r="C22" s="31">
        <f t="shared" si="7"/>
        <v>12080.64</v>
      </c>
      <c r="D22" s="31">
        <f>SUM(D5+D17)</f>
        <v>26105.120000000003</v>
      </c>
    </row>
    <row r="23" spans="1:4" s="16" customFormat="1" x14ac:dyDescent="0.55000000000000004">
      <c r="A23" s="24" t="s">
        <v>69</v>
      </c>
      <c r="B23" s="31">
        <f>B22/B24</f>
        <v>4.4156153281844768</v>
      </c>
      <c r="C23" s="31">
        <f>C22/B24</f>
        <v>3.8035962230527276</v>
      </c>
      <c r="D23" s="31">
        <f>+D22/B24</f>
        <v>8.2192115512372066</v>
      </c>
    </row>
    <row r="24" spans="1:4" x14ac:dyDescent="0.55000000000000004">
      <c r="A24" s="25" t="s">
        <v>23</v>
      </c>
      <c r="B24" s="69">
        <v>3176.11</v>
      </c>
      <c r="C24" s="70"/>
      <c r="D24" s="71"/>
    </row>
    <row r="25" spans="1:4" x14ac:dyDescent="0.55000000000000004">
      <c r="A25" s="18" t="s">
        <v>50</v>
      </c>
      <c r="B25" s="72">
        <v>52.8</v>
      </c>
      <c r="C25" s="73"/>
      <c r="D25" s="74"/>
    </row>
    <row r="26" spans="1:4" x14ac:dyDescent="0.55000000000000004">
      <c r="A26" s="18" t="s">
        <v>51</v>
      </c>
      <c r="B26" s="69">
        <f>+B25*B24</f>
        <v>167698.60800000001</v>
      </c>
      <c r="C26" s="70"/>
      <c r="D26" s="71"/>
    </row>
    <row r="27" spans="1:4" s="16" customFormat="1" x14ac:dyDescent="0.55000000000000004">
      <c r="A27" s="17" t="s">
        <v>52</v>
      </c>
      <c r="B27" s="47">
        <f>B26-B22</f>
        <v>153674.128</v>
      </c>
      <c r="C27" s="47"/>
      <c r="D27" s="31">
        <f>+B26-D22</f>
        <v>141593.48800000001</v>
      </c>
    </row>
    <row r="28" spans="1:4" s="16" customFormat="1" x14ac:dyDescent="0.55000000000000004">
      <c r="A28" s="20" t="s">
        <v>53</v>
      </c>
      <c r="B28" s="46">
        <f>B27/B24</f>
        <v>48.384384671815518</v>
      </c>
      <c r="C28" s="46"/>
      <c r="D28" s="32">
        <f>+D27/B24</f>
        <v>44.580788448762796</v>
      </c>
    </row>
  </sheetData>
  <mergeCells count="6">
    <mergeCell ref="A2:D2"/>
    <mergeCell ref="B3:D3"/>
    <mergeCell ref="A3:A4"/>
    <mergeCell ref="B26:D26"/>
    <mergeCell ref="B25:D25"/>
    <mergeCell ref="B24:D24"/>
  </mergeCells>
  <printOptions horizontalCentered="1"/>
  <pageMargins left="0.7" right="0.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J13" sqref="J13"/>
    </sheetView>
  </sheetViews>
  <sheetFormatPr defaultRowHeight="24" x14ac:dyDescent="0.55000000000000004"/>
  <cols>
    <col min="1" max="1" width="38.7109375" style="14" customWidth="1"/>
    <col min="2" max="7" width="11.140625" style="14" customWidth="1"/>
    <col min="8" max="256" width="9" style="14"/>
    <col min="257" max="257" width="41.85546875" style="14" customWidth="1"/>
    <col min="258" max="259" width="14.140625" style="14" customWidth="1"/>
    <col min="260" max="261" width="15.85546875" style="14" customWidth="1"/>
    <col min="262" max="512" width="9" style="14"/>
    <col min="513" max="513" width="41.85546875" style="14" customWidth="1"/>
    <col min="514" max="515" width="14.140625" style="14" customWidth="1"/>
    <col min="516" max="517" width="15.85546875" style="14" customWidth="1"/>
    <col min="518" max="768" width="9" style="14"/>
    <col min="769" max="769" width="41.85546875" style="14" customWidth="1"/>
    <col min="770" max="771" width="14.140625" style="14" customWidth="1"/>
    <col min="772" max="773" width="15.85546875" style="14" customWidth="1"/>
    <col min="774" max="1024" width="9" style="14"/>
    <col min="1025" max="1025" width="41.85546875" style="14" customWidth="1"/>
    <col min="1026" max="1027" width="14.140625" style="14" customWidth="1"/>
    <col min="1028" max="1029" width="15.85546875" style="14" customWidth="1"/>
    <col min="1030" max="1280" width="9" style="14"/>
    <col min="1281" max="1281" width="41.85546875" style="14" customWidth="1"/>
    <col min="1282" max="1283" width="14.140625" style="14" customWidth="1"/>
    <col min="1284" max="1285" width="15.85546875" style="14" customWidth="1"/>
    <col min="1286" max="1536" width="9" style="14"/>
    <col min="1537" max="1537" width="41.85546875" style="14" customWidth="1"/>
    <col min="1538" max="1539" width="14.140625" style="14" customWidth="1"/>
    <col min="1540" max="1541" width="15.85546875" style="14" customWidth="1"/>
    <col min="1542" max="1792" width="9" style="14"/>
    <col min="1793" max="1793" width="41.85546875" style="14" customWidth="1"/>
    <col min="1794" max="1795" width="14.140625" style="14" customWidth="1"/>
    <col min="1796" max="1797" width="15.85546875" style="14" customWidth="1"/>
    <col min="1798" max="2048" width="9" style="14"/>
    <col min="2049" max="2049" width="41.85546875" style="14" customWidth="1"/>
    <col min="2050" max="2051" width="14.140625" style="14" customWidth="1"/>
    <col min="2052" max="2053" width="15.85546875" style="14" customWidth="1"/>
    <col min="2054" max="2304" width="9" style="14"/>
    <col min="2305" max="2305" width="41.85546875" style="14" customWidth="1"/>
    <col min="2306" max="2307" width="14.140625" style="14" customWidth="1"/>
    <col min="2308" max="2309" width="15.85546875" style="14" customWidth="1"/>
    <col min="2310" max="2560" width="9" style="14"/>
    <col min="2561" max="2561" width="41.85546875" style="14" customWidth="1"/>
    <col min="2562" max="2563" width="14.140625" style="14" customWidth="1"/>
    <col min="2564" max="2565" width="15.85546875" style="14" customWidth="1"/>
    <col min="2566" max="2816" width="9" style="14"/>
    <col min="2817" max="2817" width="41.85546875" style="14" customWidth="1"/>
    <col min="2818" max="2819" width="14.140625" style="14" customWidth="1"/>
    <col min="2820" max="2821" width="15.85546875" style="14" customWidth="1"/>
    <col min="2822" max="3072" width="9" style="14"/>
    <col min="3073" max="3073" width="41.85546875" style="14" customWidth="1"/>
    <col min="3074" max="3075" width="14.140625" style="14" customWidth="1"/>
    <col min="3076" max="3077" width="15.85546875" style="14" customWidth="1"/>
    <col min="3078" max="3328" width="9" style="14"/>
    <col min="3329" max="3329" width="41.85546875" style="14" customWidth="1"/>
    <col min="3330" max="3331" width="14.140625" style="14" customWidth="1"/>
    <col min="3332" max="3333" width="15.85546875" style="14" customWidth="1"/>
    <col min="3334" max="3584" width="9" style="14"/>
    <col min="3585" max="3585" width="41.85546875" style="14" customWidth="1"/>
    <col min="3586" max="3587" width="14.140625" style="14" customWidth="1"/>
    <col min="3588" max="3589" width="15.85546875" style="14" customWidth="1"/>
    <col min="3590" max="3840" width="9" style="14"/>
    <col min="3841" max="3841" width="41.85546875" style="14" customWidth="1"/>
    <col min="3842" max="3843" width="14.140625" style="14" customWidth="1"/>
    <col min="3844" max="3845" width="15.85546875" style="14" customWidth="1"/>
    <col min="3846" max="4096" width="9" style="14"/>
    <col min="4097" max="4097" width="41.85546875" style="14" customWidth="1"/>
    <col min="4098" max="4099" width="14.140625" style="14" customWidth="1"/>
    <col min="4100" max="4101" width="15.85546875" style="14" customWidth="1"/>
    <col min="4102" max="4352" width="9" style="14"/>
    <col min="4353" max="4353" width="41.85546875" style="14" customWidth="1"/>
    <col min="4354" max="4355" width="14.140625" style="14" customWidth="1"/>
    <col min="4356" max="4357" width="15.85546875" style="14" customWidth="1"/>
    <col min="4358" max="4608" width="9" style="14"/>
    <col min="4609" max="4609" width="41.85546875" style="14" customWidth="1"/>
    <col min="4610" max="4611" width="14.140625" style="14" customWidth="1"/>
    <col min="4612" max="4613" width="15.85546875" style="14" customWidth="1"/>
    <col min="4614" max="4864" width="9" style="14"/>
    <col min="4865" max="4865" width="41.85546875" style="14" customWidth="1"/>
    <col min="4866" max="4867" width="14.140625" style="14" customWidth="1"/>
    <col min="4868" max="4869" width="15.85546875" style="14" customWidth="1"/>
    <col min="4870" max="5120" width="9" style="14"/>
    <col min="5121" max="5121" width="41.85546875" style="14" customWidth="1"/>
    <col min="5122" max="5123" width="14.140625" style="14" customWidth="1"/>
    <col min="5124" max="5125" width="15.85546875" style="14" customWidth="1"/>
    <col min="5126" max="5376" width="9" style="14"/>
    <col min="5377" max="5377" width="41.85546875" style="14" customWidth="1"/>
    <col min="5378" max="5379" width="14.140625" style="14" customWidth="1"/>
    <col min="5380" max="5381" width="15.85546875" style="14" customWidth="1"/>
    <col min="5382" max="5632" width="9" style="14"/>
    <col min="5633" max="5633" width="41.85546875" style="14" customWidth="1"/>
    <col min="5634" max="5635" width="14.140625" style="14" customWidth="1"/>
    <col min="5636" max="5637" width="15.85546875" style="14" customWidth="1"/>
    <col min="5638" max="5888" width="9" style="14"/>
    <col min="5889" max="5889" width="41.85546875" style="14" customWidth="1"/>
    <col min="5890" max="5891" width="14.140625" style="14" customWidth="1"/>
    <col min="5892" max="5893" width="15.85546875" style="14" customWidth="1"/>
    <col min="5894" max="6144" width="9" style="14"/>
    <col min="6145" max="6145" width="41.85546875" style="14" customWidth="1"/>
    <col min="6146" max="6147" width="14.140625" style="14" customWidth="1"/>
    <col min="6148" max="6149" width="15.85546875" style="14" customWidth="1"/>
    <col min="6150" max="6400" width="9" style="14"/>
    <col min="6401" max="6401" width="41.85546875" style="14" customWidth="1"/>
    <col min="6402" max="6403" width="14.140625" style="14" customWidth="1"/>
    <col min="6404" max="6405" width="15.85546875" style="14" customWidth="1"/>
    <col min="6406" max="6656" width="9" style="14"/>
    <col min="6657" max="6657" width="41.85546875" style="14" customWidth="1"/>
    <col min="6658" max="6659" width="14.140625" style="14" customWidth="1"/>
    <col min="6660" max="6661" width="15.85546875" style="14" customWidth="1"/>
    <col min="6662" max="6912" width="9" style="14"/>
    <col min="6913" max="6913" width="41.85546875" style="14" customWidth="1"/>
    <col min="6914" max="6915" width="14.140625" style="14" customWidth="1"/>
    <col min="6916" max="6917" width="15.85546875" style="14" customWidth="1"/>
    <col min="6918" max="7168" width="9" style="14"/>
    <col min="7169" max="7169" width="41.85546875" style="14" customWidth="1"/>
    <col min="7170" max="7171" width="14.140625" style="14" customWidth="1"/>
    <col min="7172" max="7173" width="15.85546875" style="14" customWidth="1"/>
    <col min="7174" max="7424" width="9" style="14"/>
    <col min="7425" max="7425" width="41.85546875" style="14" customWidth="1"/>
    <col min="7426" max="7427" width="14.140625" style="14" customWidth="1"/>
    <col min="7428" max="7429" width="15.85546875" style="14" customWidth="1"/>
    <col min="7430" max="7680" width="9" style="14"/>
    <col min="7681" max="7681" width="41.85546875" style="14" customWidth="1"/>
    <col min="7682" max="7683" width="14.140625" style="14" customWidth="1"/>
    <col min="7684" max="7685" width="15.85546875" style="14" customWidth="1"/>
    <col min="7686" max="7936" width="9" style="14"/>
    <col min="7937" max="7937" width="41.85546875" style="14" customWidth="1"/>
    <col min="7938" max="7939" width="14.140625" style="14" customWidth="1"/>
    <col min="7940" max="7941" width="15.85546875" style="14" customWidth="1"/>
    <col min="7942" max="8192" width="9" style="14"/>
    <col min="8193" max="8193" width="41.85546875" style="14" customWidth="1"/>
    <col min="8194" max="8195" width="14.140625" style="14" customWidth="1"/>
    <col min="8196" max="8197" width="15.85546875" style="14" customWidth="1"/>
    <col min="8198" max="8448" width="9" style="14"/>
    <col min="8449" max="8449" width="41.85546875" style="14" customWidth="1"/>
    <col min="8450" max="8451" width="14.140625" style="14" customWidth="1"/>
    <col min="8452" max="8453" width="15.85546875" style="14" customWidth="1"/>
    <col min="8454" max="8704" width="9" style="14"/>
    <col min="8705" max="8705" width="41.85546875" style="14" customWidth="1"/>
    <col min="8706" max="8707" width="14.140625" style="14" customWidth="1"/>
    <col min="8708" max="8709" width="15.85546875" style="14" customWidth="1"/>
    <col min="8710" max="8960" width="9" style="14"/>
    <col min="8961" max="8961" width="41.85546875" style="14" customWidth="1"/>
    <col min="8962" max="8963" width="14.140625" style="14" customWidth="1"/>
    <col min="8964" max="8965" width="15.85546875" style="14" customWidth="1"/>
    <col min="8966" max="9216" width="9" style="14"/>
    <col min="9217" max="9217" width="41.85546875" style="14" customWidth="1"/>
    <col min="9218" max="9219" width="14.140625" style="14" customWidth="1"/>
    <col min="9220" max="9221" width="15.85546875" style="14" customWidth="1"/>
    <col min="9222" max="9472" width="9" style="14"/>
    <col min="9473" max="9473" width="41.85546875" style="14" customWidth="1"/>
    <col min="9474" max="9475" width="14.140625" style="14" customWidth="1"/>
    <col min="9476" max="9477" width="15.85546875" style="14" customWidth="1"/>
    <col min="9478" max="9728" width="9" style="14"/>
    <col min="9729" max="9729" width="41.85546875" style="14" customWidth="1"/>
    <col min="9730" max="9731" width="14.140625" style="14" customWidth="1"/>
    <col min="9732" max="9733" width="15.85546875" style="14" customWidth="1"/>
    <col min="9734" max="9984" width="9" style="14"/>
    <col min="9985" max="9985" width="41.85546875" style="14" customWidth="1"/>
    <col min="9986" max="9987" width="14.140625" style="14" customWidth="1"/>
    <col min="9988" max="9989" width="15.85546875" style="14" customWidth="1"/>
    <col min="9990" max="10240" width="9" style="14"/>
    <col min="10241" max="10241" width="41.85546875" style="14" customWidth="1"/>
    <col min="10242" max="10243" width="14.140625" style="14" customWidth="1"/>
    <col min="10244" max="10245" width="15.85546875" style="14" customWidth="1"/>
    <col min="10246" max="10496" width="9" style="14"/>
    <col min="10497" max="10497" width="41.85546875" style="14" customWidth="1"/>
    <col min="10498" max="10499" width="14.140625" style="14" customWidth="1"/>
    <col min="10500" max="10501" width="15.85546875" style="14" customWidth="1"/>
    <col min="10502" max="10752" width="9" style="14"/>
    <col min="10753" max="10753" width="41.85546875" style="14" customWidth="1"/>
    <col min="10754" max="10755" width="14.140625" style="14" customWidth="1"/>
    <col min="10756" max="10757" width="15.85546875" style="14" customWidth="1"/>
    <col min="10758" max="11008" width="9" style="14"/>
    <col min="11009" max="11009" width="41.85546875" style="14" customWidth="1"/>
    <col min="11010" max="11011" width="14.140625" style="14" customWidth="1"/>
    <col min="11012" max="11013" width="15.85546875" style="14" customWidth="1"/>
    <col min="11014" max="11264" width="9" style="14"/>
    <col min="11265" max="11265" width="41.85546875" style="14" customWidth="1"/>
    <col min="11266" max="11267" width="14.140625" style="14" customWidth="1"/>
    <col min="11268" max="11269" width="15.85546875" style="14" customWidth="1"/>
    <col min="11270" max="11520" width="9" style="14"/>
    <col min="11521" max="11521" width="41.85546875" style="14" customWidth="1"/>
    <col min="11522" max="11523" width="14.140625" style="14" customWidth="1"/>
    <col min="11524" max="11525" width="15.85546875" style="14" customWidth="1"/>
    <col min="11526" max="11776" width="9" style="14"/>
    <col min="11777" max="11777" width="41.85546875" style="14" customWidth="1"/>
    <col min="11778" max="11779" width="14.140625" style="14" customWidth="1"/>
    <col min="11780" max="11781" width="15.85546875" style="14" customWidth="1"/>
    <col min="11782" max="12032" width="9" style="14"/>
    <col min="12033" max="12033" width="41.85546875" style="14" customWidth="1"/>
    <col min="12034" max="12035" width="14.140625" style="14" customWidth="1"/>
    <col min="12036" max="12037" width="15.85546875" style="14" customWidth="1"/>
    <col min="12038" max="12288" width="9" style="14"/>
    <col min="12289" max="12289" width="41.85546875" style="14" customWidth="1"/>
    <col min="12290" max="12291" width="14.140625" style="14" customWidth="1"/>
    <col min="12292" max="12293" width="15.85546875" style="14" customWidth="1"/>
    <col min="12294" max="12544" width="9" style="14"/>
    <col min="12545" max="12545" width="41.85546875" style="14" customWidth="1"/>
    <col min="12546" max="12547" width="14.140625" style="14" customWidth="1"/>
    <col min="12548" max="12549" width="15.85546875" style="14" customWidth="1"/>
    <col min="12550" max="12800" width="9" style="14"/>
    <col min="12801" max="12801" width="41.85546875" style="14" customWidth="1"/>
    <col min="12802" max="12803" width="14.140625" style="14" customWidth="1"/>
    <col min="12804" max="12805" width="15.85546875" style="14" customWidth="1"/>
    <col min="12806" max="13056" width="9" style="14"/>
    <col min="13057" max="13057" width="41.85546875" style="14" customWidth="1"/>
    <col min="13058" max="13059" width="14.140625" style="14" customWidth="1"/>
    <col min="13060" max="13061" width="15.85546875" style="14" customWidth="1"/>
    <col min="13062" max="13312" width="9" style="14"/>
    <col min="13313" max="13313" width="41.85546875" style="14" customWidth="1"/>
    <col min="13314" max="13315" width="14.140625" style="14" customWidth="1"/>
    <col min="13316" max="13317" width="15.85546875" style="14" customWidth="1"/>
    <col min="13318" max="13568" width="9" style="14"/>
    <col min="13569" max="13569" width="41.85546875" style="14" customWidth="1"/>
    <col min="13570" max="13571" width="14.140625" style="14" customWidth="1"/>
    <col min="13572" max="13573" width="15.85546875" style="14" customWidth="1"/>
    <col min="13574" max="13824" width="9" style="14"/>
    <col min="13825" max="13825" width="41.85546875" style="14" customWidth="1"/>
    <col min="13826" max="13827" width="14.140625" style="14" customWidth="1"/>
    <col min="13828" max="13829" width="15.85546875" style="14" customWidth="1"/>
    <col min="13830" max="14080" width="9" style="14"/>
    <col min="14081" max="14081" width="41.85546875" style="14" customWidth="1"/>
    <col min="14082" max="14083" width="14.140625" style="14" customWidth="1"/>
    <col min="14084" max="14085" width="15.85546875" style="14" customWidth="1"/>
    <col min="14086" max="14336" width="9" style="14"/>
    <col min="14337" max="14337" width="41.85546875" style="14" customWidth="1"/>
    <col min="14338" max="14339" width="14.140625" style="14" customWidth="1"/>
    <col min="14340" max="14341" width="15.85546875" style="14" customWidth="1"/>
    <col min="14342" max="14592" width="9" style="14"/>
    <col min="14593" max="14593" width="41.85546875" style="14" customWidth="1"/>
    <col min="14594" max="14595" width="14.140625" style="14" customWidth="1"/>
    <col min="14596" max="14597" width="15.85546875" style="14" customWidth="1"/>
    <col min="14598" max="14848" width="9" style="14"/>
    <col min="14849" max="14849" width="41.85546875" style="14" customWidth="1"/>
    <col min="14850" max="14851" width="14.140625" style="14" customWidth="1"/>
    <col min="14852" max="14853" width="15.85546875" style="14" customWidth="1"/>
    <col min="14854" max="15104" width="9" style="14"/>
    <col min="15105" max="15105" width="41.85546875" style="14" customWidth="1"/>
    <col min="15106" max="15107" width="14.140625" style="14" customWidth="1"/>
    <col min="15108" max="15109" width="15.85546875" style="14" customWidth="1"/>
    <col min="15110" max="15360" width="9" style="14"/>
    <col min="15361" max="15361" width="41.85546875" style="14" customWidth="1"/>
    <col min="15362" max="15363" width="14.140625" style="14" customWidth="1"/>
    <col min="15364" max="15365" width="15.85546875" style="14" customWidth="1"/>
    <col min="15366" max="15616" width="9" style="14"/>
    <col min="15617" max="15617" width="41.85546875" style="14" customWidth="1"/>
    <col min="15618" max="15619" width="14.140625" style="14" customWidth="1"/>
    <col min="15620" max="15621" width="15.85546875" style="14" customWidth="1"/>
    <col min="15622" max="15872" width="9" style="14"/>
    <col min="15873" max="15873" width="41.85546875" style="14" customWidth="1"/>
    <col min="15874" max="15875" width="14.140625" style="14" customWidth="1"/>
    <col min="15876" max="15877" width="15.85546875" style="14" customWidth="1"/>
    <col min="15878" max="16128" width="9" style="14"/>
    <col min="16129" max="16129" width="41.85546875" style="14" customWidth="1"/>
    <col min="16130" max="16131" width="14.140625" style="14" customWidth="1"/>
    <col min="16132" max="16133" width="15.85546875" style="14" customWidth="1"/>
    <col min="16134" max="16384" width="9" style="14"/>
  </cols>
  <sheetData>
    <row r="1" spans="1:7" x14ac:dyDescent="0.55000000000000004">
      <c r="A1" s="13" t="s">
        <v>77</v>
      </c>
      <c r="B1" s="13"/>
      <c r="C1" s="13"/>
      <c r="D1" s="13"/>
      <c r="E1" s="13"/>
      <c r="F1" s="13"/>
      <c r="G1" s="13"/>
    </row>
    <row r="2" spans="1:7" x14ac:dyDescent="0.55000000000000004">
      <c r="B2" s="48"/>
      <c r="C2" s="48"/>
      <c r="D2" s="48"/>
      <c r="E2" s="48"/>
      <c r="F2" s="48"/>
      <c r="G2" s="48" t="s">
        <v>26</v>
      </c>
    </row>
    <row r="3" spans="1:7" ht="27.75" x14ac:dyDescent="0.55000000000000004">
      <c r="A3" s="52" t="s">
        <v>27</v>
      </c>
      <c r="B3" s="61" t="s">
        <v>74</v>
      </c>
      <c r="C3" s="62"/>
      <c r="D3" s="62"/>
      <c r="E3" s="62"/>
      <c r="F3" s="62"/>
      <c r="G3" s="63"/>
    </row>
    <row r="4" spans="1:7" x14ac:dyDescent="0.55000000000000004">
      <c r="A4" s="53"/>
      <c r="B4" s="64" t="s">
        <v>1</v>
      </c>
      <c r="C4" s="64"/>
      <c r="D4" s="64"/>
      <c r="E4" s="64" t="s">
        <v>2</v>
      </c>
      <c r="F4" s="64"/>
      <c r="G4" s="64"/>
    </row>
    <row r="5" spans="1:7" x14ac:dyDescent="0.55000000000000004">
      <c r="A5" s="54"/>
      <c r="B5" s="33" t="s">
        <v>71</v>
      </c>
      <c r="C5" s="33" t="s">
        <v>72</v>
      </c>
      <c r="D5" s="34" t="s">
        <v>73</v>
      </c>
      <c r="E5" s="33" t="s">
        <v>71</v>
      </c>
      <c r="F5" s="33" t="s">
        <v>72</v>
      </c>
      <c r="G5" s="34" t="s">
        <v>73</v>
      </c>
    </row>
    <row r="6" spans="1:7" s="16" customFormat="1" x14ac:dyDescent="0.55000000000000004">
      <c r="A6" s="15" t="s">
        <v>28</v>
      </c>
      <c r="B6" s="35">
        <f t="shared" ref="B6:C6" si="0">+B7+B12+B20</f>
        <v>7982.5</v>
      </c>
      <c r="C6" s="35">
        <f t="shared" si="0"/>
        <v>4491.57</v>
      </c>
      <c r="D6" s="35">
        <f>+D7+D12+D20</f>
        <v>12474.069999999998</v>
      </c>
      <c r="E6" s="35">
        <f t="shared" ref="E6:F6" si="1">+E7+E12+E20</f>
        <v>6930.5400000000009</v>
      </c>
      <c r="F6" s="35">
        <f t="shared" si="1"/>
        <v>3317.5099999999998</v>
      </c>
      <c r="G6" s="35">
        <f>+G7+G12+G20</f>
        <v>10248.049999999999</v>
      </c>
    </row>
    <row r="7" spans="1:7" s="16" customFormat="1" x14ac:dyDescent="0.55000000000000004">
      <c r="A7" s="17" t="s">
        <v>29</v>
      </c>
      <c r="B7" s="36">
        <f t="shared" ref="B7:G7" si="2">+B8+B9+B10+B11</f>
        <v>4112.07</v>
      </c>
      <c r="C7" s="36">
        <f t="shared" si="2"/>
        <v>893.91999999999985</v>
      </c>
      <c r="D7" s="36">
        <f t="shared" si="2"/>
        <v>5005.99</v>
      </c>
      <c r="E7" s="36">
        <f t="shared" si="2"/>
        <v>3226.13</v>
      </c>
      <c r="F7" s="36">
        <f t="shared" si="2"/>
        <v>685.81999999999994</v>
      </c>
      <c r="G7" s="36">
        <f t="shared" si="2"/>
        <v>3911.95</v>
      </c>
    </row>
    <row r="8" spans="1:7" x14ac:dyDescent="0.55000000000000004">
      <c r="A8" s="18" t="s">
        <v>30</v>
      </c>
      <c r="B8" s="37">
        <v>457.97</v>
      </c>
      <c r="C8" s="37">
        <v>0</v>
      </c>
      <c r="D8" s="38">
        <f>SUM(B8:C8)</f>
        <v>457.97</v>
      </c>
      <c r="E8" s="37">
        <v>286.68</v>
      </c>
      <c r="F8" s="37">
        <v>0</v>
      </c>
      <c r="G8" s="38">
        <f t="shared" ref="G8:G11" si="3">SUM(E8:F8)</f>
        <v>286.68</v>
      </c>
    </row>
    <row r="9" spans="1:7" x14ac:dyDescent="0.55000000000000004">
      <c r="A9" s="18" t="s">
        <v>31</v>
      </c>
      <c r="B9" s="37">
        <v>525.09</v>
      </c>
      <c r="C9" s="37">
        <v>30.67</v>
      </c>
      <c r="D9" s="38">
        <f t="shared" ref="D9:D19" si="4">SUM(B9:C9)</f>
        <v>555.76</v>
      </c>
      <c r="E9" s="37">
        <v>575.55999999999995</v>
      </c>
      <c r="F9" s="37">
        <v>31.11</v>
      </c>
      <c r="G9" s="38">
        <f t="shared" si="3"/>
        <v>606.66999999999996</v>
      </c>
    </row>
    <row r="10" spans="1:7" x14ac:dyDescent="0.55000000000000004">
      <c r="A10" s="18" t="s">
        <v>32</v>
      </c>
      <c r="B10" s="37">
        <v>1911.99</v>
      </c>
      <c r="C10" s="37">
        <v>810.06</v>
      </c>
      <c r="D10" s="38">
        <f t="shared" si="4"/>
        <v>2722.05</v>
      </c>
      <c r="E10" s="37">
        <v>1471.89</v>
      </c>
      <c r="F10" s="37">
        <v>586.92999999999995</v>
      </c>
      <c r="G10" s="38">
        <f t="shared" si="3"/>
        <v>2058.8200000000002</v>
      </c>
    </row>
    <row r="11" spans="1:7" x14ac:dyDescent="0.55000000000000004">
      <c r="A11" s="18" t="s">
        <v>33</v>
      </c>
      <c r="B11" s="37">
        <v>1217.02</v>
      </c>
      <c r="C11" s="37">
        <v>53.19</v>
      </c>
      <c r="D11" s="38">
        <f t="shared" si="4"/>
        <v>1270.21</v>
      </c>
      <c r="E11" s="37">
        <v>892</v>
      </c>
      <c r="F11" s="37">
        <v>67.78</v>
      </c>
      <c r="G11" s="38">
        <f t="shared" si="3"/>
        <v>959.78</v>
      </c>
    </row>
    <row r="12" spans="1:7" s="16" customFormat="1" x14ac:dyDescent="0.55000000000000004">
      <c r="A12" s="17" t="s">
        <v>34</v>
      </c>
      <c r="B12" s="36">
        <f t="shared" ref="B12:C12" si="5">+B13+B14+B15+B16+B17+B18+B19</f>
        <v>3870.43</v>
      </c>
      <c r="C12" s="36">
        <f t="shared" si="5"/>
        <v>2781.5899999999997</v>
      </c>
      <c r="D12" s="36">
        <f>+D13+D14+D15+D16+D17+D18+D19</f>
        <v>6652.0199999999986</v>
      </c>
      <c r="E12" s="36">
        <f t="shared" ref="E12:F12" si="6">+E13+E14+E15+E16+E17+E18+E19</f>
        <v>3704.4100000000003</v>
      </c>
      <c r="F12" s="36">
        <f t="shared" si="6"/>
        <v>1961.26</v>
      </c>
      <c r="G12" s="36">
        <f>+G13+G14+G15+G16+G17+G18+G19</f>
        <v>5665.6699999999983</v>
      </c>
    </row>
    <row r="13" spans="1:7" x14ac:dyDescent="0.55000000000000004">
      <c r="A13" s="18" t="s">
        <v>35</v>
      </c>
      <c r="B13" s="37">
        <v>379.75</v>
      </c>
      <c r="C13" s="37">
        <v>2686.2</v>
      </c>
      <c r="D13" s="38">
        <f t="shared" si="4"/>
        <v>3065.95</v>
      </c>
      <c r="E13" s="37">
        <v>711.11</v>
      </c>
      <c r="F13" s="37">
        <v>1952.59</v>
      </c>
      <c r="G13" s="38">
        <f t="shared" ref="G13:G19" si="7">SUM(E13:F13)</f>
        <v>2663.7</v>
      </c>
    </row>
    <row r="14" spans="1:7" x14ac:dyDescent="0.55000000000000004">
      <c r="A14" s="18" t="s">
        <v>36</v>
      </c>
      <c r="B14" s="37">
        <v>1466.01</v>
      </c>
      <c r="C14" s="37">
        <v>92.02</v>
      </c>
      <c r="D14" s="38">
        <f t="shared" si="4"/>
        <v>1558.03</v>
      </c>
      <c r="E14" s="37">
        <v>1574.59</v>
      </c>
      <c r="F14" s="37">
        <v>0</v>
      </c>
      <c r="G14" s="38">
        <f t="shared" si="7"/>
        <v>1574.59</v>
      </c>
    </row>
    <row r="15" spans="1:7" x14ac:dyDescent="0.55000000000000004">
      <c r="A15" s="18" t="s">
        <v>37</v>
      </c>
      <c r="B15" s="37">
        <v>1157.74</v>
      </c>
      <c r="C15" s="37">
        <v>0</v>
      </c>
      <c r="D15" s="38">
        <f t="shared" si="4"/>
        <v>1157.74</v>
      </c>
      <c r="E15" s="37">
        <v>694.52</v>
      </c>
      <c r="F15" s="37">
        <v>0</v>
      </c>
      <c r="G15" s="38">
        <f t="shared" si="7"/>
        <v>694.52</v>
      </c>
    </row>
    <row r="16" spans="1:7" x14ac:dyDescent="0.55000000000000004">
      <c r="A16" s="18" t="s">
        <v>38</v>
      </c>
      <c r="B16" s="19">
        <v>541.58000000000004</v>
      </c>
      <c r="C16" s="19">
        <v>0</v>
      </c>
      <c r="D16" s="38">
        <f t="shared" si="4"/>
        <v>541.58000000000004</v>
      </c>
      <c r="E16" s="19">
        <v>455.32</v>
      </c>
      <c r="F16" s="19">
        <v>0</v>
      </c>
      <c r="G16" s="38">
        <f t="shared" si="7"/>
        <v>455.32</v>
      </c>
    </row>
    <row r="17" spans="1:7" x14ac:dyDescent="0.55000000000000004">
      <c r="A17" s="18" t="s">
        <v>39</v>
      </c>
      <c r="B17" s="37">
        <v>151.22999999999999</v>
      </c>
      <c r="C17" s="37">
        <v>0</v>
      </c>
      <c r="D17" s="38">
        <f t="shared" si="4"/>
        <v>151.22999999999999</v>
      </c>
      <c r="E17" s="37">
        <v>102.07</v>
      </c>
      <c r="F17" s="37">
        <v>0</v>
      </c>
      <c r="G17" s="38">
        <f t="shared" si="7"/>
        <v>102.07</v>
      </c>
    </row>
    <row r="18" spans="1:7" x14ac:dyDescent="0.55000000000000004">
      <c r="A18" s="18" t="s">
        <v>40</v>
      </c>
      <c r="B18" s="39">
        <v>149.16</v>
      </c>
      <c r="C18" s="39">
        <v>0</v>
      </c>
      <c r="D18" s="38">
        <f t="shared" si="4"/>
        <v>149.16</v>
      </c>
      <c r="E18" s="39">
        <v>141.61000000000001</v>
      </c>
      <c r="F18" s="39">
        <v>0</v>
      </c>
      <c r="G18" s="38">
        <f t="shared" si="7"/>
        <v>141.61000000000001</v>
      </c>
    </row>
    <row r="19" spans="1:7" x14ac:dyDescent="0.55000000000000004">
      <c r="A19" s="18" t="s">
        <v>41</v>
      </c>
      <c r="B19" s="37">
        <v>24.96</v>
      </c>
      <c r="C19" s="37">
        <v>3.37</v>
      </c>
      <c r="D19" s="38">
        <f t="shared" si="4"/>
        <v>28.330000000000002</v>
      </c>
      <c r="E19" s="37">
        <v>25.19</v>
      </c>
      <c r="F19" s="37">
        <v>8.67</v>
      </c>
      <c r="G19" s="38">
        <f t="shared" si="7"/>
        <v>33.86</v>
      </c>
    </row>
    <row r="20" spans="1:7" s="16" customFormat="1" x14ac:dyDescent="0.55000000000000004">
      <c r="A20" s="17" t="s">
        <v>42</v>
      </c>
      <c r="B20" s="40">
        <v>0</v>
      </c>
      <c r="C20" s="40">
        <f>ROUND((B7+C7+B12+C12)*0.07,2)</f>
        <v>816.06</v>
      </c>
      <c r="D20" s="41">
        <f>SUM(B20:C20)</f>
        <v>816.06</v>
      </c>
      <c r="E20" s="40">
        <v>0</v>
      </c>
      <c r="F20" s="40">
        <f>ROUND((E7+F7+E12+F12)*0.07,2)</f>
        <v>670.43</v>
      </c>
      <c r="G20" s="41">
        <f>SUM(E20:F20)</f>
        <v>670.43</v>
      </c>
    </row>
    <row r="21" spans="1:7" s="16" customFormat="1" x14ac:dyDescent="0.55000000000000004">
      <c r="A21" s="17" t="s">
        <v>43</v>
      </c>
      <c r="B21" s="41">
        <f t="shared" ref="B21:G21" si="8">+B22+B23+B24</f>
        <v>0</v>
      </c>
      <c r="C21" s="41">
        <f t="shared" si="8"/>
        <v>818.87</v>
      </c>
      <c r="D21" s="41">
        <f t="shared" si="8"/>
        <v>818.87</v>
      </c>
      <c r="E21" s="41">
        <f t="shared" si="8"/>
        <v>0</v>
      </c>
      <c r="F21" s="41">
        <f t="shared" si="8"/>
        <v>889.11</v>
      </c>
      <c r="G21" s="41">
        <f t="shared" si="8"/>
        <v>889.11</v>
      </c>
    </row>
    <row r="22" spans="1:7" x14ac:dyDescent="0.55000000000000004">
      <c r="A22" s="18" t="s">
        <v>44</v>
      </c>
      <c r="B22" s="37">
        <v>0</v>
      </c>
      <c r="C22" s="37">
        <v>654.6</v>
      </c>
      <c r="D22" s="38">
        <f t="shared" ref="D22:D24" si="9">SUM(B22:C22)</f>
        <v>654.6</v>
      </c>
      <c r="E22" s="37">
        <v>0</v>
      </c>
      <c r="F22" s="37">
        <v>644.44000000000005</v>
      </c>
      <c r="G22" s="38">
        <f t="shared" ref="G22:G24" si="10">SUM(E22:F22)</f>
        <v>644.44000000000005</v>
      </c>
    </row>
    <row r="23" spans="1:7" x14ac:dyDescent="0.55000000000000004">
      <c r="A23" s="18" t="s">
        <v>45</v>
      </c>
      <c r="B23" s="37">
        <v>0</v>
      </c>
      <c r="C23" s="37">
        <v>118.38</v>
      </c>
      <c r="D23" s="38">
        <f t="shared" si="9"/>
        <v>118.38</v>
      </c>
      <c r="E23" s="37">
        <v>0</v>
      </c>
      <c r="F23" s="37">
        <v>159.53</v>
      </c>
      <c r="G23" s="38">
        <f t="shared" si="10"/>
        <v>159.53</v>
      </c>
    </row>
    <row r="24" spans="1:7" x14ac:dyDescent="0.55000000000000004">
      <c r="A24" s="18" t="s">
        <v>46</v>
      </c>
      <c r="B24" s="42">
        <v>0</v>
      </c>
      <c r="C24" s="42">
        <v>45.89</v>
      </c>
      <c r="D24" s="38">
        <f t="shared" si="9"/>
        <v>45.89</v>
      </c>
      <c r="E24" s="42">
        <v>0</v>
      </c>
      <c r="F24" s="42">
        <v>85.14</v>
      </c>
      <c r="G24" s="38">
        <f t="shared" si="10"/>
        <v>85.14</v>
      </c>
    </row>
    <row r="25" spans="1:7" s="16" customFormat="1" x14ac:dyDescent="0.55000000000000004">
      <c r="A25" s="17" t="s">
        <v>47</v>
      </c>
      <c r="B25" s="41">
        <f t="shared" ref="B25:C25" si="11">+B6+B21</f>
        <v>7982.5</v>
      </c>
      <c r="C25" s="41">
        <f t="shared" si="11"/>
        <v>5310.44</v>
      </c>
      <c r="D25" s="41">
        <f>+D6+D21</f>
        <v>13292.939999999999</v>
      </c>
      <c r="E25" s="41">
        <f t="shared" ref="E25:F25" si="12">+E6+E21</f>
        <v>6930.5400000000009</v>
      </c>
      <c r="F25" s="41">
        <f t="shared" si="12"/>
        <v>4206.62</v>
      </c>
      <c r="G25" s="41">
        <f>+G6+G21</f>
        <v>11137.16</v>
      </c>
    </row>
    <row r="26" spans="1:7" s="16" customFormat="1" x14ac:dyDescent="0.55000000000000004">
      <c r="A26" s="17" t="s">
        <v>48</v>
      </c>
      <c r="B26" s="41">
        <f>+ROUND(B25/B27,2)</f>
        <v>1.93</v>
      </c>
      <c r="C26" s="41">
        <f>+ROUND(C25/B27,2)</f>
        <v>1.28</v>
      </c>
      <c r="D26" s="41">
        <f>+ROUND(D25/B27,2)</f>
        <v>3.21</v>
      </c>
      <c r="E26" s="41">
        <f>+ROUND(E25/E27,2)</f>
        <v>2.31</v>
      </c>
      <c r="F26" s="41">
        <f>+ROUND(F25/E27,2)</f>
        <v>1.4</v>
      </c>
      <c r="G26" s="41">
        <f>+ROUND(G25/E27,2)</f>
        <v>3.7</v>
      </c>
    </row>
    <row r="27" spans="1:7" x14ac:dyDescent="0.55000000000000004">
      <c r="A27" s="18" t="s">
        <v>49</v>
      </c>
      <c r="B27" s="58">
        <v>4134.97</v>
      </c>
      <c r="C27" s="59"/>
      <c r="D27" s="60"/>
      <c r="E27" s="58">
        <v>3006.67</v>
      </c>
      <c r="F27" s="59"/>
      <c r="G27" s="60"/>
    </row>
    <row r="28" spans="1:7" x14ac:dyDescent="0.55000000000000004">
      <c r="A28" s="18" t="s">
        <v>50</v>
      </c>
      <c r="B28" s="55">
        <v>9.83</v>
      </c>
      <c r="C28" s="56"/>
      <c r="D28" s="57"/>
      <c r="E28" s="55">
        <v>9.83</v>
      </c>
      <c r="F28" s="56"/>
      <c r="G28" s="57"/>
    </row>
    <row r="29" spans="1:7" x14ac:dyDescent="0.55000000000000004">
      <c r="A29" s="18" t="s">
        <v>51</v>
      </c>
      <c r="B29" s="55">
        <f>B27*B28</f>
        <v>40646.755100000002</v>
      </c>
      <c r="C29" s="56"/>
      <c r="D29" s="57"/>
      <c r="E29" s="55">
        <f>E27*E28</f>
        <v>29555.5661</v>
      </c>
      <c r="F29" s="56"/>
      <c r="G29" s="57"/>
    </row>
    <row r="30" spans="1:7" s="16" customFormat="1" x14ac:dyDescent="0.55000000000000004">
      <c r="A30" s="17" t="s">
        <v>52</v>
      </c>
      <c r="B30" s="43">
        <f>B29-B25</f>
        <v>32664.255100000002</v>
      </c>
      <c r="C30" s="43"/>
      <c r="D30" s="43">
        <f>B29-D25</f>
        <v>27353.815100000003</v>
      </c>
      <c r="E30" s="43">
        <f>E29-E25</f>
        <v>22625.026099999999</v>
      </c>
      <c r="F30" s="43"/>
      <c r="G30" s="43">
        <f>E29-G25</f>
        <v>18418.4061</v>
      </c>
    </row>
    <row r="31" spans="1:7" s="16" customFormat="1" x14ac:dyDescent="0.55000000000000004">
      <c r="A31" s="20" t="s">
        <v>53</v>
      </c>
      <c r="B31" s="51">
        <f>B30/B27</f>
        <v>7.8995144100199033</v>
      </c>
      <c r="C31" s="51"/>
      <c r="D31" s="51">
        <f>D30/B27</f>
        <v>6.615239070658312</v>
      </c>
      <c r="E31" s="51">
        <f>E30/E27</f>
        <v>7.5249449058260467</v>
      </c>
      <c r="F31" s="51"/>
      <c r="G31" s="51">
        <f>G30/E27</f>
        <v>6.1258488959546611</v>
      </c>
    </row>
  </sheetData>
  <mergeCells count="10">
    <mergeCell ref="A3:A5"/>
    <mergeCell ref="B3:G3"/>
    <mergeCell ref="B4:D4"/>
    <mergeCell ref="E4:G4"/>
    <mergeCell ref="E29:G29"/>
    <mergeCell ref="E28:G28"/>
    <mergeCell ref="E27:G27"/>
    <mergeCell ref="B29:D29"/>
    <mergeCell ref="B28:D28"/>
    <mergeCell ref="B27:D27"/>
  </mergeCells>
  <printOptions horizontalCentered="1"/>
  <pageMargins left="0.18" right="0.17" top="0.75" bottom="0.18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ข้าวเจ้านาปี</vt:lpstr>
      <vt:lpstr>มะนาว</vt:lpstr>
      <vt:lpstr>สับปะรดโรงงาน</vt:lpstr>
      <vt:lpstr>ข้าวเจ้านาปี!Print_Titles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1219</dc:creator>
  <cp:lastModifiedBy>ิปิยมาภรณ์ ศรีสุข</cp:lastModifiedBy>
  <cp:lastPrinted>2017-09-28T03:04:39Z</cp:lastPrinted>
  <dcterms:created xsi:type="dcterms:W3CDTF">2017-05-03T02:36:02Z</dcterms:created>
  <dcterms:modified xsi:type="dcterms:W3CDTF">2017-11-02T08:09:54Z</dcterms:modified>
</cp:coreProperties>
</file>