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9635" windowHeight="7425"/>
  </bookViews>
  <sheets>
    <sheet name="มันสำปะหลัง" sheetId="2" r:id="rId1"/>
    <sheet name="อ้อยโรงงาน" sheetId="3" r:id="rId2"/>
    <sheet name="ข้าวเจ้านาปี" sheetId="1" r:id="rId3"/>
  </sheets>
  <definedNames>
    <definedName name="_xlnm.Print_Titles" localSheetId="2">ข้าวเจ้านาปี!$A:$A</definedName>
  </definedNames>
  <calcPr calcId="144525"/>
</workbook>
</file>

<file path=xl/calcChain.xml><?xml version="1.0" encoding="utf-8"?>
<calcChain xmlns="http://schemas.openxmlformats.org/spreadsheetml/2006/main">
  <c r="E28" i="1" l="1"/>
  <c r="E29" i="1" s="1"/>
  <c r="B28" i="1"/>
  <c r="B29" i="1" s="1"/>
  <c r="B12" i="1" l="1"/>
  <c r="G24" i="1" l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G11" i="1"/>
  <c r="D11" i="1"/>
  <c r="G10" i="1"/>
  <c r="D10" i="1"/>
  <c r="G9" i="1"/>
  <c r="D9" i="1"/>
  <c r="G8" i="1"/>
  <c r="D8" i="1"/>
  <c r="F7" i="1"/>
  <c r="E7" i="1"/>
  <c r="C7" i="1"/>
  <c r="B7" i="1"/>
  <c r="E29" i="3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E29" i="2"/>
  <c r="B29" i="2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E30" i="2" l="1"/>
  <c r="E31" i="2" s="1"/>
  <c r="C20" i="2"/>
  <c r="D20" i="2" s="1"/>
  <c r="C20" i="1"/>
  <c r="D20" i="1" s="1"/>
  <c r="E6" i="1"/>
  <c r="E25" i="1" s="1"/>
  <c r="G21" i="3"/>
  <c r="C20" i="3"/>
  <c r="D20" i="3" s="1"/>
  <c r="F20" i="3"/>
  <c r="G20" i="3" s="1"/>
  <c r="E6" i="2"/>
  <c r="E25" i="2" s="1"/>
  <c r="E26" i="2" s="1"/>
  <c r="F20" i="1"/>
  <c r="G20" i="1" s="1"/>
  <c r="D21" i="3"/>
  <c r="F20" i="2"/>
  <c r="G20" i="2" s="1"/>
  <c r="G21" i="1"/>
  <c r="G12" i="1"/>
  <c r="G7" i="1"/>
  <c r="D21" i="1"/>
  <c r="D12" i="1"/>
  <c r="D7" i="1"/>
  <c r="B6" i="1"/>
  <c r="B25" i="1" s="1"/>
  <c r="G21" i="2"/>
  <c r="G12" i="2"/>
  <c r="G7" i="2"/>
  <c r="D21" i="2"/>
  <c r="B6" i="2"/>
  <c r="B25" i="2" s="1"/>
  <c r="B26" i="2" s="1"/>
  <c r="D12" i="2"/>
  <c r="D7" i="2"/>
  <c r="B29" i="3"/>
  <c r="G12" i="3"/>
  <c r="E6" i="3"/>
  <c r="E25" i="3" s="1"/>
  <c r="E26" i="3" s="1"/>
  <c r="G7" i="3"/>
  <c r="D12" i="3"/>
  <c r="B6" i="3"/>
  <c r="B25" i="3" s="1"/>
  <c r="B26" i="3" s="1"/>
  <c r="D7" i="3"/>
  <c r="B30" i="2" l="1"/>
  <c r="E26" i="1"/>
  <c r="E30" i="1"/>
  <c r="E31" i="1" s="1"/>
  <c r="B30" i="3"/>
  <c r="B26" i="1"/>
  <c r="B30" i="1"/>
  <c r="B31" i="1" s="1"/>
  <c r="E30" i="3"/>
  <c r="E31" i="3" s="1"/>
  <c r="C6" i="2"/>
  <c r="C25" i="2" s="1"/>
  <c r="C26" i="2" s="1"/>
  <c r="C6" i="3"/>
  <c r="C25" i="3" s="1"/>
  <c r="C26" i="3" s="1"/>
  <c r="F6" i="3"/>
  <c r="F25" i="3" s="1"/>
  <c r="F26" i="3" s="1"/>
  <c r="F6" i="2"/>
  <c r="F25" i="2" s="1"/>
  <c r="F26" i="2" s="1"/>
  <c r="F6" i="1"/>
  <c r="F25" i="1" s="1"/>
  <c r="F26" i="1" s="1"/>
  <c r="C6" i="1"/>
  <c r="C25" i="1" s="1"/>
  <c r="C26" i="1" s="1"/>
  <c r="G6" i="1"/>
  <c r="G25" i="1" s="1"/>
  <c r="D6" i="1"/>
  <c r="D25" i="1" s="1"/>
  <c r="D26" i="1" s="1"/>
  <c r="G6" i="2"/>
  <c r="G25" i="2" s="1"/>
  <c r="B31" i="2"/>
  <c r="D6" i="2"/>
  <c r="D25" i="2" s="1"/>
  <c r="D26" i="2" s="1"/>
  <c r="G6" i="3"/>
  <c r="G25" i="3" s="1"/>
  <c r="D6" i="3"/>
  <c r="D25" i="3" s="1"/>
  <c r="D26" i="3" s="1"/>
  <c r="B31" i="3"/>
  <c r="G26" i="2" l="1"/>
  <c r="G30" i="2"/>
  <c r="G31" i="2" s="1"/>
  <c r="G26" i="1"/>
  <c r="G30" i="1"/>
  <c r="G31" i="1" s="1"/>
  <c r="G26" i="3"/>
  <c r="G30" i="3"/>
  <c r="G31" i="3" s="1"/>
  <c r="D30" i="1"/>
  <c r="D31" i="1" s="1"/>
  <c r="D30" i="2"/>
  <c r="D31" i="2" s="1"/>
  <c r="D30" i="3"/>
  <c r="D31" i="3" s="1"/>
</calcChain>
</file>

<file path=xl/sharedStrings.xml><?xml version="1.0" encoding="utf-8"?>
<sst xmlns="http://schemas.openxmlformats.org/spreadsheetml/2006/main" count="114" uniqueCount="63">
  <si>
    <t>หน่วย : บาท/ไร่</t>
  </si>
  <si>
    <t>รายงาน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</si>
  <si>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</si>
  <si>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</si>
  <si>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</si>
  <si>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</si>
  <si>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</si>
  <si>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</si>
  <si>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</si>
  <si>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</si>
  <si>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</si>
  <si>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</si>
  <si>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</si>
  <si>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</si>
  <si>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</si>
  <si>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</si>
  <si>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</si>
  <si>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</si>
  <si>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</si>
  <si>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</si>
  <si>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</si>
  <si>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</si>
  <si>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</si>
  <si>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</si>
  <si>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</si>
  <si>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</si>
  <si>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</si>
  <si>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</si>
  <si>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</si>
  <si>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</si>
  <si>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</si>
  <si>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</si>
  <si>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</si>
  <si>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</si>
  <si>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</si>
  <si>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</si>
  <si>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</si>
  <si>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</si>
  <si>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</si>
  <si>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</si>
  <si>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</si>
  <si>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</si>
  <si>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</si>
  <si>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</si>
  <si>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</si>
  <si>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</si>
  <si>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</si>
  <si>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</si>
  <si>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</si>
  <si>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</si>
  <si>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</si>
  <si>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</si>
  <si>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</si>
  <si>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</si>
  <si>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</si>
  <si>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</si>
  <si>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</si>
  <si>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กาญจนบุรี</t>
  </si>
  <si>
    <t>ตารางที่ 116 ต้นทุนการผลิตมันสำปะหลัง แยกตามลักษณะความเหมาะสมของพื้นที่</t>
  </si>
  <si>
    <t>ตารางที่ 117 ต้นทุนการผลิตอ้อยโรงงาน แยกตามลักษณะความเหมาะสมของพื้นที่</t>
  </si>
  <si>
    <t>ตารางที่ 118  ต้นทุนการผลิตข้าวเจ้านาปี แยกตามลักษณะความเหมาะสมของพื้นที่</t>
  </si>
  <si>
    <t>6. ราคาที่เกษตรกรขายได้ที่ไร่นา (บาท/ตัน)</t>
  </si>
  <si>
    <t>9. ผลตอบแทนสุทธิต่อตัน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</si>
</sst>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</cellStyleXfs>
  <cellXfs count="73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center" vertical="center"/>
    </xf>
    <xf numFmtId="49" fontId="6" fillId="0" borderId="6" xfId="2" applyNumberFormat="1" applyFont="1" applyFill="1" applyBorder="1" applyAlignment="1">
      <alignment horizontal="center" vertical="center"/>
    </xf>
    <xf numFmtId="2" fontId="6" fillId="0" borderId="9" xfId="2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horizontal="right"/>
    </xf>
    <xf numFmtId="2" fontId="7" fillId="0" borderId="0" xfId="2" applyNumberFormat="1" applyFont="1" applyFill="1" applyAlignment="1">
      <alignment vertical="center"/>
    </xf>
    <xf numFmtId="2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/>
    </xf>
    <xf numFmtId="2" fontId="7" fillId="0" borderId="10" xfId="2" applyNumberFormat="1" applyFont="1" applyFill="1" applyBorder="1" applyAlignment="1">
      <alignment vertical="center"/>
    </xf>
    <xf numFmtId="4" fontId="7" fillId="0" borderId="10" xfId="2" applyNumberFormat="1" applyFont="1" applyFill="1" applyBorder="1" applyAlignment="1">
      <alignment vertical="center"/>
    </xf>
    <xf numFmtId="4" fontId="7" fillId="0" borderId="10" xfId="1" applyNumberFormat="1" applyFont="1" applyFill="1" applyBorder="1"/>
    <xf numFmtId="0" fontId="7" fillId="0" borderId="10" xfId="0" applyFont="1" applyBorder="1"/>
    <xf numFmtId="4" fontId="7" fillId="0" borderId="10" xfId="0" applyNumberFormat="1" applyFont="1" applyBorder="1"/>
    <xf numFmtId="2" fontId="7" fillId="0" borderId="10" xfId="3" applyNumberFormat="1" applyFont="1" applyBorder="1" applyAlignment="1">
      <alignment vertical="center"/>
    </xf>
    <xf numFmtId="4" fontId="7" fillId="0" borderId="10" xfId="3" applyNumberFormat="1" applyFont="1" applyBorder="1" applyAlignment="1">
      <alignment vertical="center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>
      <alignment vertical="center"/>
    </xf>
    <xf numFmtId="4" fontId="7" fillId="0" borderId="10" xfId="4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43" fontId="9" fillId="0" borderId="10" xfId="1" applyFont="1" applyBorder="1"/>
    <xf numFmtId="4" fontId="9" fillId="0" borderId="10" xfId="1" applyNumberFormat="1" applyFont="1" applyBorder="1"/>
    <xf numFmtId="43" fontId="9" fillId="0" borderId="11" xfId="1" applyFont="1" applyBorder="1"/>
    <xf numFmtId="2" fontId="4" fillId="0" borderId="0" xfId="2" applyNumberFormat="1" applyFont="1" applyFill="1" applyBorder="1" applyAlignment="1"/>
    <xf numFmtId="0" fontId="6" fillId="0" borderId="0" xfId="0" applyFont="1" applyAlignment="1"/>
    <xf numFmtId="0" fontId="7" fillId="0" borderId="0" xfId="0" applyFont="1"/>
    <xf numFmtId="0" fontId="7" fillId="0" borderId="1" xfId="0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/>
    <xf numFmtId="4" fontId="6" fillId="0" borderId="9" xfId="0" applyNumberFormat="1" applyFont="1" applyBorder="1"/>
    <xf numFmtId="0" fontId="6" fillId="0" borderId="0" xfId="0" applyFont="1"/>
    <xf numFmtId="0" fontId="6" fillId="0" borderId="10" xfId="0" applyFont="1" applyBorder="1"/>
    <xf numFmtId="4" fontId="6" fillId="0" borderId="10" xfId="0" applyNumberFormat="1" applyFont="1" applyBorder="1"/>
    <xf numFmtId="4" fontId="10" fillId="0" borderId="10" xfId="0" applyNumberFormat="1" applyFont="1" applyBorder="1"/>
    <xf numFmtId="4" fontId="9" fillId="0" borderId="10" xfId="0" applyNumberFormat="1" applyFont="1" applyBorder="1"/>
    <xf numFmtId="0" fontId="6" fillId="0" borderId="11" xfId="0" applyFont="1" applyBorder="1"/>
    <xf numFmtId="4" fontId="6" fillId="0" borderId="11" xfId="0" applyNumberFormat="1" applyFont="1" applyBorder="1"/>
    <xf numFmtId="43" fontId="9" fillId="0" borderId="0" xfId="1" applyFont="1"/>
    <xf numFmtId="4" fontId="9" fillId="0" borderId="11" xfId="1" applyNumberFormat="1" applyFont="1" applyBorder="1"/>
    <xf numFmtId="0" fontId="7" fillId="0" borderId="1" xfId="0" applyFont="1" applyBorder="1" applyAlignment="1">
      <alignment horizontal="right"/>
    </xf>
    <xf numFmtId="2" fontId="7" fillId="0" borderId="10" xfId="4" applyNumberFormat="1" applyFont="1" applyFill="1" applyBorder="1" applyAlignment="1" applyProtection="1">
      <alignment horizontal="left" vertical="center"/>
    </xf>
    <xf numFmtId="43" fontId="10" fillId="0" borderId="10" xfId="1" applyFont="1" applyBorder="1"/>
    <xf numFmtId="43" fontId="10" fillId="0" borderId="0" xfId="1" applyFont="1"/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" fontId="7" fillId="0" borderId="1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10" fillId="0" borderId="12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center"/>
    </xf>
    <xf numFmtId="4" fontId="10" fillId="0" borderId="14" xfId="0" applyNumberFormat="1" applyFont="1" applyFill="1" applyBorder="1" applyAlignment="1">
      <alignment horizontal="center"/>
    </xf>
    <xf numFmtId="4" fontId="10" fillId="0" borderId="12" xfId="0" applyNumberFormat="1" applyFont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4" fontId="10" fillId="0" borderId="12" xfId="1" applyNumberFormat="1" applyFont="1" applyBorder="1" applyAlignment="1">
      <alignment horizontal="center"/>
    </xf>
    <xf numFmtId="4" fontId="10" fillId="0" borderId="13" xfId="1" applyNumberFormat="1" applyFont="1" applyBorder="1" applyAlignment="1">
      <alignment horizontal="center"/>
    </xf>
    <xf numFmtId="4" fontId="10" fillId="0" borderId="14" xfId="1" applyNumberFormat="1" applyFont="1" applyBorder="1" applyAlignment="1">
      <alignment horizontal="center"/>
    </xf>
    <xf numFmtId="4" fontId="10" fillId="0" borderId="12" xfId="1" applyNumberFormat="1" applyFont="1" applyFill="1" applyBorder="1" applyAlignment="1">
      <alignment horizontal="center"/>
    </xf>
    <xf numFmtId="4" fontId="10" fillId="0" borderId="13" xfId="1" applyNumberFormat="1" applyFont="1" applyFill="1" applyBorder="1" applyAlignment="1">
      <alignment horizontal="center"/>
    </xf>
    <xf numFmtId="4" fontId="10" fillId="0" borderId="14" xfId="1" applyNumberFormat="1" applyFont="1" applyFill="1" applyBorder="1" applyAlignment="1">
      <alignment horizontal="center"/>
    </xf>
    <xf numFmtId="4" fontId="7" fillId="0" borderId="12" xfId="1" applyNumberFormat="1" applyFont="1" applyFill="1" applyBorder="1" applyAlignment="1">
      <alignment horizontal="center" vertical="center"/>
    </xf>
    <xf numFmtId="4" fontId="7" fillId="0" borderId="13" xfId="1" applyNumberFormat="1" applyFont="1" applyFill="1" applyBorder="1" applyAlignment="1">
      <alignment horizontal="center" vertical="center"/>
    </xf>
    <xf numFmtId="4" fontId="7" fillId="0" borderId="14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6"/>
    <cellStyle name="ปกติ 3" xfId="4"/>
    <cellStyle name="ปกติ 4" xfId="7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pane xSplit="1" ySplit="5" topLeftCell="B6" activePane="bottomRight" state="frozen"/>
      <selection activeCell="F14" sqref="F14"/>
      <selection pane="topRight" activeCell="F14" sqref="F14"/>
      <selection pane="bottomLeft" activeCell="F14" sqref="F14"/>
      <selection pane="bottomRight" activeCell="J11" sqref="J11"/>
    </sheetView>
  </sheetViews>
  <sheetFormatPr defaultRowHeight="24" x14ac:dyDescent="0.55000000000000004"/>
  <cols>
    <col min="1" max="1" width="38.140625" style="29" customWidth="1"/>
    <col min="2" max="7" width="10.85546875" style="29" customWidth="1"/>
    <col min="8" max="240" width="9" style="29"/>
    <col min="241" max="241" width="39.42578125" style="29" customWidth="1"/>
    <col min="242" max="257" width="9.7109375" style="29" customWidth="1"/>
    <col min="258" max="496" width="9" style="29"/>
    <col min="497" max="497" width="39.42578125" style="29" customWidth="1"/>
    <col min="498" max="513" width="9.7109375" style="29" customWidth="1"/>
    <col min="514" max="752" width="9" style="29"/>
    <col min="753" max="753" width="39.42578125" style="29" customWidth="1"/>
    <col min="754" max="769" width="9.7109375" style="29" customWidth="1"/>
    <col min="770" max="1008" width="9" style="29"/>
    <col min="1009" max="1009" width="39.42578125" style="29" customWidth="1"/>
    <col min="1010" max="1025" width="9.7109375" style="29" customWidth="1"/>
    <col min="1026" max="1264" width="9" style="29"/>
    <col min="1265" max="1265" width="39.42578125" style="29" customWidth="1"/>
    <col min="1266" max="1281" width="9.7109375" style="29" customWidth="1"/>
    <col min="1282" max="1520" width="9" style="29"/>
    <col min="1521" max="1521" width="39.42578125" style="29" customWidth="1"/>
    <col min="1522" max="1537" width="9.7109375" style="29" customWidth="1"/>
    <col min="1538" max="1776" width="9" style="29"/>
    <col min="1777" max="1777" width="39.42578125" style="29" customWidth="1"/>
    <col min="1778" max="1793" width="9.7109375" style="29" customWidth="1"/>
    <col min="1794" max="2032" width="9" style="29"/>
    <col min="2033" max="2033" width="39.42578125" style="29" customWidth="1"/>
    <col min="2034" max="2049" width="9.7109375" style="29" customWidth="1"/>
    <col min="2050" max="2288" width="9" style="29"/>
    <col min="2289" max="2289" width="39.42578125" style="29" customWidth="1"/>
    <col min="2290" max="2305" width="9.7109375" style="29" customWidth="1"/>
    <col min="2306" max="2544" width="9" style="29"/>
    <col min="2545" max="2545" width="39.42578125" style="29" customWidth="1"/>
    <col min="2546" max="2561" width="9.7109375" style="29" customWidth="1"/>
    <col min="2562" max="2800" width="9" style="29"/>
    <col min="2801" max="2801" width="39.42578125" style="29" customWidth="1"/>
    <col min="2802" max="2817" width="9.7109375" style="29" customWidth="1"/>
    <col min="2818" max="3056" width="9" style="29"/>
    <col min="3057" max="3057" width="39.42578125" style="29" customWidth="1"/>
    <col min="3058" max="3073" width="9.7109375" style="29" customWidth="1"/>
    <col min="3074" max="3312" width="9" style="29"/>
    <col min="3313" max="3313" width="39.42578125" style="29" customWidth="1"/>
    <col min="3314" max="3329" width="9.7109375" style="29" customWidth="1"/>
    <col min="3330" max="3568" width="9" style="29"/>
    <col min="3569" max="3569" width="39.42578125" style="29" customWidth="1"/>
    <col min="3570" max="3585" width="9.7109375" style="29" customWidth="1"/>
    <col min="3586" max="3824" width="9" style="29"/>
    <col min="3825" max="3825" width="39.42578125" style="29" customWidth="1"/>
    <col min="3826" max="3841" width="9.7109375" style="29" customWidth="1"/>
    <col min="3842" max="4080" width="9" style="29"/>
    <col min="4081" max="4081" width="39.42578125" style="29" customWidth="1"/>
    <col min="4082" max="4097" width="9.7109375" style="29" customWidth="1"/>
    <col min="4098" max="4336" width="9" style="29"/>
    <col min="4337" max="4337" width="39.42578125" style="29" customWidth="1"/>
    <col min="4338" max="4353" width="9.7109375" style="29" customWidth="1"/>
    <col min="4354" max="4592" width="9" style="29"/>
    <col min="4593" max="4593" width="39.42578125" style="29" customWidth="1"/>
    <col min="4594" max="4609" width="9.7109375" style="29" customWidth="1"/>
    <col min="4610" max="4848" width="9" style="29"/>
    <col min="4849" max="4849" width="39.42578125" style="29" customWidth="1"/>
    <col min="4850" max="4865" width="9.7109375" style="29" customWidth="1"/>
    <col min="4866" max="5104" width="9" style="29"/>
    <col min="5105" max="5105" width="39.42578125" style="29" customWidth="1"/>
    <col min="5106" max="5121" width="9.7109375" style="29" customWidth="1"/>
    <col min="5122" max="5360" width="9" style="29"/>
    <col min="5361" max="5361" width="39.42578125" style="29" customWidth="1"/>
    <col min="5362" max="5377" width="9.7109375" style="29" customWidth="1"/>
    <col min="5378" max="5616" width="9" style="29"/>
    <col min="5617" max="5617" width="39.42578125" style="29" customWidth="1"/>
    <col min="5618" max="5633" width="9.7109375" style="29" customWidth="1"/>
    <col min="5634" max="5872" width="9" style="29"/>
    <col min="5873" max="5873" width="39.42578125" style="29" customWidth="1"/>
    <col min="5874" max="5889" width="9.7109375" style="29" customWidth="1"/>
    <col min="5890" max="6128" width="9" style="29"/>
    <col min="6129" max="6129" width="39.42578125" style="29" customWidth="1"/>
    <col min="6130" max="6145" width="9.7109375" style="29" customWidth="1"/>
    <col min="6146" max="6384" width="9" style="29"/>
    <col min="6385" max="6385" width="39.42578125" style="29" customWidth="1"/>
    <col min="6386" max="6401" width="9.7109375" style="29" customWidth="1"/>
    <col min="6402" max="6640" width="9" style="29"/>
    <col min="6641" max="6641" width="39.42578125" style="29" customWidth="1"/>
    <col min="6642" max="6657" width="9.7109375" style="29" customWidth="1"/>
    <col min="6658" max="6896" width="9" style="29"/>
    <col min="6897" max="6897" width="39.42578125" style="29" customWidth="1"/>
    <col min="6898" max="6913" width="9.7109375" style="29" customWidth="1"/>
    <col min="6914" max="7152" width="9" style="29"/>
    <col min="7153" max="7153" width="39.42578125" style="29" customWidth="1"/>
    <col min="7154" max="7169" width="9.7109375" style="29" customWidth="1"/>
    <col min="7170" max="7408" width="9" style="29"/>
    <col min="7409" max="7409" width="39.42578125" style="29" customWidth="1"/>
    <col min="7410" max="7425" width="9.7109375" style="29" customWidth="1"/>
    <col min="7426" max="7664" width="9" style="29"/>
    <col min="7665" max="7665" width="39.42578125" style="29" customWidth="1"/>
    <col min="7666" max="7681" width="9.7109375" style="29" customWidth="1"/>
    <col min="7682" max="7920" width="9" style="29"/>
    <col min="7921" max="7921" width="39.42578125" style="29" customWidth="1"/>
    <col min="7922" max="7937" width="9.7109375" style="29" customWidth="1"/>
    <col min="7938" max="8176" width="9" style="29"/>
    <col min="8177" max="8177" width="39.42578125" style="29" customWidth="1"/>
    <col min="8178" max="8193" width="9.7109375" style="29" customWidth="1"/>
    <col min="8194" max="8432" width="9" style="29"/>
    <col min="8433" max="8433" width="39.42578125" style="29" customWidth="1"/>
    <col min="8434" max="8449" width="9.7109375" style="29" customWidth="1"/>
    <col min="8450" max="8688" width="9" style="29"/>
    <col min="8689" max="8689" width="39.42578125" style="29" customWidth="1"/>
    <col min="8690" max="8705" width="9.7109375" style="29" customWidth="1"/>
    <col min="8706" max="8944" width="9" style="29"/>
    <col min="8945" max="8945" width="39.42578125" style="29" customWidth="1"/>
    <col min="8946" max="8961" width="9.7109375" style="29" customWidth="1"/>
    <col min="8962" max="9200" width="9" style="29"/>
    <col min="9201" max="9201" width="39.42578125" style="29" customWidth="1"/>
    <col min="9202" max="9217" width="9.7109375" style="29" customWidth="1"/>
    <col min="9218" max="9456" width="9" style="29"/>
    <col min="9457" max="9457" width="39.42578125" style="29" customWidth="1"/>
    <col min="9458" max="9473" width="9.7109375" style="29" customWidth="1"/>
    <col min="9474" max="9712" width="9" style="29"/>
    <col min="9713" max="9713" width="39.42578125" style="29" customWidth="1"/>
    <col min="9714" max="9729" width="9.7109375" style="29" customWidth="1"/>
    <col min="9730" max="9968" width="9" style="29"/>
    <col min="9969" max="9969" width="39.42578125" style="29" customWidth="1"/>
    <col min="9970" max="9985" width="9.7109375" style="29" customWidth="1"/>
    <col min="9986" max="10224" width="9" style="29"/>
    <col min="10225" max="10225" width="39.42578125" style="29" customWidth="1"/>
    <col min="10226" max="10241" width="9.7109375" style="29" customWidth="1"/>
    <col min="10242" max="10480" width="9" style="29"/>
    <col min="10481" max="10481" width="39.42578125" style="29" customWidth="1"/>
    <col min="10482" max="10497" width="9.7109375" style="29" customWidth="1"/>
    <col min="10498" max="10736" width="9" style="29"/>
    <col min="10737" max="10737" width="39.42578125" style="29" customWidth="1"/>
    <col min="10738" max="10753" width="9.7109375" style="29" customWidth="1"/>
    <col min="10754" max="10992" width="9" style="29"/>
    <col min="10993" max="10993" width="39.42578125" style="29" customWidth="1"/>
    <col min="10994" max="11009" width="9.7109375" style="29" customWidth="1"/>
    <col min="11010" max="11248" width="9" style="29"/>
    <col min="11249" max="11249" width="39.42578125" style="29" customWidth="1"/>
    <col min="11250" max="11265" width="9.7109375" style="29" customWidth="1"/>
    <col min="11266" max="11504" width="9" style="29"/>
    <col min="11505" max="11505" width="39.42578125" style="29" customWidth="1"/>
    <col min="11506" max="11521" width="9.7109375" style="29" customWidth="1"/>
    <col min="11522" max="11760" width="9" style="29"/>
    <col min="11761" max="11761" width="39.42578125" style="29" customWidth="1"/>
    <col min="11762" max="11777" width="9.7109375" style="29" customWidth="1"/>
    <col min="11778" max="12016" width="9" style="29"/>
    <col min="12017" max="12017" width="39.42578125" style="29" customWidth="1"/>
    <col min="12018" max="12033" width="9.7109375" style="29" customWidth="1"/>
    <col min="12034" max="12272" width="9" style="29"/>
    <col min="12273" max="12273" width="39.42578125" style="29" customWidth="1"/>
    <col min="12274" max="12289" width="9.7109375" style="29" customWidth="1"/>
    <col min="12290" max="12528" width="9" style="29"/>
    <col min="12529" max="12529" width="39.42578125" style="29" customWidth="1"/>
    <col min="12530" max="12545" width="9.7109375" style="29" customWidth="1"/>
    <col min="12546" max="12784" width="9" style="29"/>
    <col min="12785" max="12785" width="39.42578125" style="29" customWidth="1"/>
    <col min="12786" max="12801" width="9.7109375" style="29" customWidth="1"/>
    <col min="12802" max="13040" width="9" style="29"/>
    <col min="13041" max="13041" width="39.42578125" style="29" customWidth="1"/>
    <col min="13042" max="13057" width="9.7109375" style="29" customWidth="1"/>
    <col min="13058" max="13296" width="9" style="29"/>
    <col min="13297" max="13297" width="39.42578125" style="29" customWidth="1"/>
    <col min="13298" max="13313" width="9.7109375" style="29" customWidth="1"/>
    <col min="13314" max="13552" width="9" style="29"/>
    <col min="13553" max="13553" width="39.42578125" style="29" customWidth="1"/>
    <col min="13554" max="13569" width="9.7109375" style="29" customWidth="1"/>
    <col min="13570" max="13808" width="9" style="29"/>
    <col min="13809" max="13809" width="39.42578125" style="29" customWidth="1"/>
    <col min="13810" max="13825" width="9.7109375" style="29" customWidth="1"/>
    <col min="13826" max="14064" width="9" style="29"/>
    <col min="14065" max="14065" width="39.42578125" style="29" customWidth="1"/>
    <col min="14066" max="14081" width="9.7109375" style="29" customWidth="1"/>
    <col min="14082" max="14320" width="9" style="29"/>
    <col min="14321" max="14321" width="39.42578125" style="29" customWidth="1"/>
    <col min="14322" max="14337" width="9.7109375" style="29" customWidth="1"/>
    <col min="14338" max="14576" width="9" style="29"/>
    <col min="14577" max="14577" width="39.42578125" style="29" customWidth="1"/>
    <col min="14578" max="14593" width="9.7109375" style="29" customWidth="1"/>
    <col min="14594" max="14832" width="9" style="29"/>
    <col min="14833" max="14833" width="39.42578125" style="29" customWidth="1"/>
    <col min="14834" max="14849" width="9.7109375" style="29" customWidth="1"/>
    <col min="14850" max="15088" width="9" style="29"/>
    <col min="15089" max="15089" width="39.42578125" style="29" customWidth="1"/>
    <col min="15090" max="15105" width="9.7109375" style="29" customWidth="1"/>
    <col min="15106" max="15344" width="9" style="29"/>
    <col min="15345" max="15345" width="39.42578125" style="29" customWidth="1"/>
    <col min="15346" max="15361" width="9.7109375" style="29" customWidth="1"/>
    <col min="15362" max="15600" width="9" style="29"/>
    <col min="15601" max="15601" width="39.42578125" style="29" customWidth="1"/>
    <col min="15602" max="15617" width="9.7109375" style="29" customWidth="1"/>
    <col min="15618" max="15856" width="9" style="29"/>
    <col min="15857" max="15857" width="39.42578125" style="29" customWidth="1"/>
    <col min="15858" max="15873" width="9.7109375" style="29" customWidth="1"/>
    <col min="15874" max="16112" width="9" style="29"/>
    <col min="16113" max="16113" width="39.42578125" style="29" customWidth="1"/>
    <col min="16114" max="16129" width="9.7109375" style="29" customWidth="1"/>
    <col min="16130" max="16384" width="9" style="29"/>
  </cols>
  <sheetData>
    <row r="1" spans="1:7" x14ac:dyDescent="0.55000000000000004">
      <c r="A1" s="28" t="s">
        <v>58</v>
      </c>
      <c r="B1" s="28"/>
      <c r="C1" s="28"/>
      <c r="E1" s="28"/>
      <c r="F1" s="28"/>
    </row>
    <row r="2" spans="1:7" x14ac:dyDescent="0.55000000000000004">
      <c r="A2" s="30"/>
      <c r="B2" s="30"/>
      <c r="C2" s="30"/>
      <c r="D2" s="30"/>
      <c r="E2" s="30"/>
      <c r="F2" s="30"/>
      <c r="G2" s="30" t="s">
        <v>31</v>
      </c>
    </row>
    <row r="3" spans="1:7" x14ac:dyDescent="0.55000000000000004">
      <c r="A3" s="47" t="s">
        <v>1</v>
      </c>
      <c r="B3" s="50" t="s">
        <v>57</v>
      </c>
      <c r="C3" s="50"/>
      <c r="D3" s="50"/>
      <c r="E3" s="50"/>
      <c r="F3" s="50"/>
      <c r="G3" s="50"/>
    </row>
    <row r="4" spans="1:7" x14ac:dyDescent="0.55000000000000004">
      <c r="A4" s="48"/>
      <c r="B4" s="51" t="s">
        <v>2</v>
      </c>
      <c r="C4" s="51"/>
      <c r="D4" s="51"/>
      <c r="E4" s="51" t="s">
        <v>3</v>
      </c>
      <c r="F4" s="51"/>
      <c r="G4" s="51"/>
    </row>
    <row r="5" spans="1:7" x14ac:dyDescent="0.55000000000000004">
      <c r="A5" s="49"/>
      <c r="B5" s="31" t="s">
        <v>4</v>
      </c>
      <c r="C5" s="31" t="s">
        <v>5</v>
      </c>
      <c r="D5" s="31" t="s">
        <v>6</v>
      </c>
      <c r="E5" s="31" t="s">
        <v>4</v>
      </c>
      <c r="F5" s="31" t="s">
        <v>5</v>
      </c>
      <c r="G5" s="31" t="s">
        <v>6</v>
      </c>
    </row>
    <row r="6" spans="1:7" s="34" customFormat="1" x14ac:dyDescent="0.55000000000000004">
      <c r="A6" s="32" t="s">
        <v>32</v>
      </c>
      <c r="B6" s="33">
        <f t="shared" ref="B6:G6" si="0">B7+B12+B20</f>
        <v>2560.5500000000002</v>
      </c>
      <c r="C6" s="33">
        <f t="shared" si="0"/>
        <v>1229.4000000000001</v>
      </c>
      <c r="D6" s="33">
        <f t="shared" si="0"/>
        <v>3789.9500000000003</v>
      </c>
      <c r="E6" s="33">
        <f t="shared" si="0"/>
        <v>2891.7699999999995</v>
      </c>
      <c r="F6" s="33">
        <f t="shared" si="0"/>
        <v>1091.49</v>
      </c>
      <c r="G6" s="33">
        <f t="shared" si="0"/>
        <v>3983.26</v>
      </c>
    </row>
    <row r="7" spans="1:7" s="34" customFormat="1" x14ac:dyDescent="0.55000000000000004">
      <c r="A7" s="35" t="s">
        <v>33</v>
      </c>
      <c r="B7" s="36">
        <f t="shared" ref="B7:C7" si="1">SUM(B8:B11)</f>
        <v>1638.65</v>
      </c>
      <c r="C7" s="36">
        <f t="shared" si="1"/>
        <v>766.02</v>
      </c>
      <c r="D7" s="36">
        <f t="shared" ref="D7:G7" si="2">SUM(D8:D11)</f>
        <v>2404.67</v>
      </c>
      <c r="E7" s="36">
        <f t="shared" si="2"/>
        <v>2019.8199999999997</v>
      </c>
      <c r="F7" s="36">
        <f t="shared" si="2"/>
        <v>555.16</v>
      </c>
      <c r="G7" s="36">
        <f t="shared" si="2"/>
        <v>2574.98</v>
      </c>
    </row>
    <row r="8" spans="1:7" x14ac:dyDescent="0.55000000000000004">
      <c r="A8" s="15" t="s">
        <v>34</v>
      </c>
      <c r="B8" s="16">
        <v>205.22</v>
      </c>
      <c r="C8" s="16">
        <v>542.47</v>
      </c>
      <c r="D8" s="37">
        <f>SUM(B8:C8)</f>
        <v>747.69</v>
      </c>
      <c r="E8" s="16">
        <v>499.09</v>
      </c>
      <c r="F8" s="16">
        <v>240.05</v>
      </c>
      <c r="G8" s="37">
        <f t="shared" ref="G8:G11" si="3">SUM(E8:F8)</f>
        <v>739.14</v>
      </c>
    </row>
    <row r="9" spans="1:7" x14ac:dyDescent="0.55000000000000004">
      <c r="A9" s="15" t="s">
        <v>35</v>
      </c>
      <c r="B9" s="16">
        <v>290.32</v>
      </c>
      <c r="C9" s="16">
        <v>12.67</v>
      </c>
      <c r="D9" s="37">
        <f t="shared" ref="D9:D11" si="4">SUM(B9:C9)</f>
        <v>302.99</v>
      </c>
      <c r="E9" s="16">
        <v>280.75</v>
      </c>
      <c r="F9" s="16">
        <v>11.63</v>
      </c>
      <c r="G9" s="37">
        <f t="shared" si="3"/>
        <v>292.38</v>
      </c>
    </row>
    <row r="10" spans="1:7" x14ac:dyDescent="0.55000000000000004">
      <c r="A10" s="15" t="s">
        <v>36</v>
      </c>
      <c r="B10" s="16">
        <v>234.1</v>
      </c>
      <c r="C10" s="16">
        <v>66.03</v>
      </c>
      <c r="D10" s="37">
        <f t="shared" si="4"/>
        <v>300.13</v>
      </c>
      <c r="E10" s="16">
        <v>332.38</v>
      </c>
      <c r="F10" s="16">
        <v>229.32</v>
      </c>
      <c r="G10" s="37">
        <f t="shared" si="3"/>
        <v>561.70000000000005</v>
      </c>
    </row>
    <row r="11" spans="1:7" x14ac:dyDescent="0.55000000000000004">
      <c r="A11" s="15" t="s">
        <v>37</v>
      </c>
      <c r="B11" s="16">
        <v>909.01</v>
      </c>
      <c r="C11" s="16">
        <v>144.85</v>
      </c>
      <c r="D11" s="37">
        <f t="shared" si="4"/>
        <v>1053.8599999999999</v>
      </c>
      <c r="E11" s="16">
        <v>907.6</v>
      </c>
      <c r="F11" s="16">
        <v>74.16</v>
      </c>
      <c r="G11" s="37">
        <f t="shared" si="3"/>
        <v>981.76</v>
      </c>
    </row>
    <row r="12" spans="1:7" s="34" customFormat="1" x14ac:dyDescent="0.55000000000000004">
      <c r="A12" s="35" t="s">
        <v>38</v>
      </c>
      <c r="B12" s="36">
        <f>SUM(B13+B14+B15+B16+B17+B18+B19)</f>
        <v>921.9000000000002</v>
      </c>
      <c r="C12" s="36">
        <f t="shared" ref="C12" si="5">SUM(C13+C14+C15+C16+C17+C18+C19)</f>
        <v>215.44000000000003</v>
      </c>
      <c r="D12" s="36">
        <f>SUM(D13+D14+D15+D16+D17+D18+D19)</f>
        <v>1137.3399999999999</v>
      </c>
      <c r="E12" s="36">
        <f t="shared" ref="E12:G12" si="6">SUM(E13+E14+E15+E16+E17+E18+E19)</f>
        <v>871.94999999999993</v>
      </c>
      <c r="F12" s="36">
        <f t="shared" si="6"/>
        <v>275.74</v>
      </c>
      <c r="G12" s="36">
        <f t="shared" si="6"/>
        <v>1147.6899999999998</v>
      </c>
    </row>
    <row r="13" spans="1:7" x14ac:dyDescent="0.55000000000000004">
      <c r="A13" s="15" t="s">
        <v>39</v>
      </c>
      <c r="B13" s="16">
        <v>90.25</v>
      </c>
      <c r="C13" s="16">
        <v>214.46</v>
      </c>
      <c r="D13" s="37">
        <f t="shared" ref="D13:D19" si="7">SUM(B13:C13)</f>
        <v>304.71000000000004</v>
      </c>
      <c r="E13" s="16">
        <v>239.02</v>
      </c>
      <c r="F13" s="16">
        <v>264.20999999999998</v>
      </c>
      <c r="G13" s="37">
        <f t="shared" ref="G13:G19" si="8">SUM(E13:F13)</f>
        <v>503.23</v>
      </c>
    </row>
    <row r="14" spans="1:7" x14ac:dyDescent="0.55000000000000004">
      <c r="A14" s="15" t="s">
        <v>40</v>
      </c>
      <c r="B14" s="16">
        <v>401.22</v>
      </c>
      <c r="C14" s="16">
        <v>0.86</v>
      </c>
      <c r="D14" s="37">
        <f t="shared" si="7"/>
        <v>402.08000000000004</v>
      </c>
      <c r="E14" s="16">
        <v>354.47</v>
      </c>
      <c r="F14" s="16">
        <v>6.36</v>
      </c>
      <c r="G14" s="37">
        <f t="shared" si="8"/>
        <v>360.83000000000004</v>
      </c>
    </row>
    <row r="15" spans="1:7" x14ac:dyDescent="0.55000000000000004">
      <c r="A15" s="15" t="s">
        <v>41</v>
      </c>
      <c r="B15" s="16">
        <v>221.26</v>
      </c>
      <c r="C15" s="16">
        <v>0</v>
      </c>
      <c r="D15" s="37">
        <f t="shared" si="7"/>
        <v>221.26</v>
      </c>
      <c r="E15" s="16">
        <v>173.07</v>
      </c>
      <c r="F15" s="16">
        <v>0</v>
      </c>
      <c r="G15" s="37">
        <f t="shared" si="8"/>
        <v>173.07</v>
      </c>
    </row>
    <row r="16" spans="1:7" x14ac:dyDescent="0.55000000000000004">
      <c r="A16" s="15" t="s">
        <v>17</v>
      </c>
      <c r="B16" s="16">
        <v>45.96</v>
      </c>
      <c r="C16" s="16">
        <v>7.0000000000000007E-2</v>
      </c>
      <c r="D16" s="37">
        <f t="shared" si="7"/>
        <v>46.03</v>
      </c>
      <c r="E16" s="16">
        <v>32.92</v>
      </c>
      <c r="F16" s="16">
        <v>5.17</v>
      </c>
      <c r="G16" s="37">
        <f t="shared" si="8"/>
        <v>38.090000000000003</v>
      </c>
    </row>
    <row r="17" spans="1:7" x14ac:dyDescent="0.55000000000000004">
      <c r="A17" s="15" t="s">
        <v>42</v>
      </c>
      <c r="B17" s="16">
        <v>9.07</v>
      </c>
      <c r="C17" s="16">
        <v>0</v>
      </c>
      <c r="D17" s="37">
        <f t="shared" si="7"/>
        <v>9.07</v>
      </c>
      <c r="E17" s="16">
        <v>22.49</v>
      </c>
      <c r="F17" s="16">
        <v>0</v>
      </c>
      <c r="G17" s="37">
        <f t="shared" si="8"/>
        <v>22.49</v>
      </c>
    </row>
    <row r="18" spans="1:7" x14ac:dyDescent="0.55000000000000004">
      <c r="A18" s="15" t="s">
        <v>43</v>
      </c>
      <c r="B18" s="16">
        <v>98.82</v>
      </c>
      <c r="C18" s="16">
        <v>0</v>
      </c>
      <c r="D18" s="37">
        <f t="shared" si="7"/>
        <v>98.82</v>
      </c>
      <c r="E18" s="16">
        <v>23.62</v>
      </c>
      <c r="F18" s="16">
        <v>0</v>
      </c>
      <c r="G18" s="37">
        <f t="shared" si="8"/>
        <v>23.62</v>
      </c>
    </row>
    <row r="19" spans="1:7" x14ac:dyDescent="0.55000000000000004">
      <c r="A19" s="15" t="s">
        <v>44</v>
      </c>
      <c r="B19" s="16">
        <v>55.32</v>
      </c>
      <c r="C19" s="16">
        <v>0.05</v>
      </c>
      <c r="D19" s="37">
        <f t="shared" si="7"/>
        <v>55.37</v>
      </c>
      <c r="E19" s="16">
        <v>26.36</v>
      </c>
      <c r="F19" s="16">
        <v>0</v>
      </c>
      <c r="G19" s="37">
        <f t="shared" si="8"/>
        <v>26.36</v>
      </c>
    </row>
    <row r="20" spans="1:7" s="34" customFormat="1" x14ac:dyDescent="0.55000000000000004">
      <c r="A20" s="35" t="s">
        <v>45</v>
      </c>
      <c r="B20" s="36">
        <v>0</v>
      </c>
      <c r="C20" s="36">
        <f>ROUND((B7+C7+B12+C12)*0.07,2)</f>
        <v>247.94</v>
      </c>
      <c r="D20" s="38">
        <f>SUM(B20:C20)</f>
        <v>247.94</v>
      </c>
      <c r="E20" s="36">
        <v>0</v>
      </c>
      <c r="F20" s="36">
        <f>ROUND((E7+F7+E12+F12)*0.07,2)</f>
        <v>260.58999999999997</v>
      </c>
      <c r="G20" s="38">
        <f>SUM(E20:F20)</f>
        <v>260.58999999999997</v>
      </c>
    </row>
    <row r="21" spans="1:7" s="34" customFormat="1" x14ac:dyDescent="0.55000000000000004">
      <c r="A21" s="35" t="s">
        <v>46</v>
      </c>
      <c r="B21" s="36">
        <f t="shared" ref="B21:G21" si="9">SUM(B22:B24)</f>
        <v>0</v>
      </c>
      <c r="C21" s="36">
        <f t="shared" si="9"/>
        <v>1583.6200000000001</v>
      </c>
      <c r="D21" s="36">
        <f t="shared" si="9"/>
        <v>1583.6200000000001</v>
      </c>
      <c r="E21" s="36">
        <f t="shared" si="9"/>
        <v>0</v>
      </c>
      <c r="F21" s="36">
        <f t="shared" si="9"/>
        <v>880.74</v>
      </c>
      <c r="G21" s="36">
        <f t="shared" si="9"/>
        <v>880.74</v>
      </c>
    </row>
    <row r="22" spans="1:7" x14ac:dyDescent="0.55000000000000004">
      <c r="A22" s="15" t="s">
        <v>47</v>
      </c>
      <c r="B22" s="16">
        <v>0</v>
      </c>
      <c r="C22" s="16">
        <v>908.92</v>
      </c>
      <c r="D22" s="37">
        <f t="shared" ref="D22:D24" si="10">SUM(B22:C22)</f>
        <v>908.92</v>
      </c>
      <c r="E22" s="16">
        <v>0</v>
      </c>
      <c r="F22" s="16">
        <v>775.71</v>
      </c>
      <c r="G22" s="37">
        <f t="shared" ref="G22:G24" si="11">SUM(E22:F22)</f>
        <v>775.71</v>
      </c>
    </row>
    <row r="23" spans="1:7" x14ac:dyDescent="0.55000000000000004">
      <c r="A23" s="15" t="s">
        <v>48</v>
      </c>
      <c r="B23" s="16">
        <v>0</v>
      </c>
      <c r="C23" s="16">
        <v>301.04000000000002</v>
      </c>
      <c r="D23" s="37">
        <f t="shared" si="10"/>
        <v>301.04000000000002</v>
      </c>
      <c r="E23" s="16">
        <v>0</v>
      </c>
      <c r="F23" s="16">
        <v>41.75</v>
      </c>
      <c r="G23" s="37">
        <f t="shared" si="11"/>
        <v>41.75</v>
      </c>
    </row>
    <row r="24" spans="1:7" x14ac:dyDescent="0.55000000000000004">
      <c r="A24" s="15" t="s">
        <v>49</v>
      </c>
      <c r="B24" s="16">
        <v>0</v>
      </c>
      <c r="C24" s="16">
        <v>373.66</v>
      </c>
      <c r="D24" s="37">
        <f t="shared" si="10"/>
        <v>373.66</v>
      </c>
      <c r="E24" s="16">
        <v>0</v>
      </c>
      <c r="F24" s="16">
        <v>63.28</v>
      </c>
      <c r="G24" s="37">
        <f t="shared" si="11"/>
        <v>63.28</v>
      </c>
    </row>
    <row r="25" spans="1:7" s="34" customFormat="1" x14ac:dyDescent="0.55000000000000004">
      <c r="A25" s="35" t="s">
        <v>50</v>
      </c>
      <c r="B25" s="36">
        <f t="shared" ref="B25:G25" si="12">SUM(B6,B21)</f>
        <v>2560.5500000000002</v>
      </c>
      <c r="C25" s="36">
        <f t="shared" si="12"/>
        <v>2813.0200000000004</v>
      </c>
      <c r="D25" s="36">
        <f t="shared" si="12"/>
        <v>5373.5700000000006</v>
      </c>
      <c r="E25" s="36">
        <f t="shared" si="12"/>
        <v>2891.7699999999995</v>
      </c>
      <c r="F25" s="36">
        <f t="shared" si="12"/>
        <v>1972.23</v>
      </c>
      <c r="G25" s="36">
        <f t="shared" si="12"/>
        <v>4864</v>
      </c>
    </row>
    <row r="26" spans="1:7" s="34" customFormat="1" x14ac:dyDescent="0.55000000000000004">
      <c r="A26" s="35" t="s">
        <v>51</v>
      </c>
      <c r="B26" s="36">
        <f>B25/B27</f>
        <v>0.80423325292728276</v>
      </c>
      <c r="C26" s="36">
        <f>C25/B27</f>
        <v>0.88353057942610191</v>
      </c>
      <c r="D26" s="36">
        <f>D25/B27</f>
        <v>1.6877638323533848</v>
      </c>
      <c r="E26" s="36">
        <f>E25/E27</f>
        <v>1.2023141815339453</v>
      </c>
      <c r="F26" s="36">
        <f>F25/E27</f>
        <v>0.81999609175235011</v>
      </c>
      <c r="G26" s="36">
        <f>G25/E27</f>
        <v>2.0223102732862959</v>
      </c>
    </row>
    <row r="27" spans="1:7" x14ac:dyDescent="0.55000000000000004">
      <c r="A27" s="15" t="s">
        <v>52</v>
      </c>
      <c r="B27" s="58">
        <v>3183.84</v>
      </c>
      <c r="C27" s="59"/>
      <c r="D27" s="60"/>
      <c r="E27" s="58">
        <v>2405.17</v>
      </c>
      <c r="F27" s="59"/>
      <c r="G27" s="60"/>
    </row>
    <row r="28" spans="1:7" x14ac:dyDescent="0.55000000000000004">
      <c r="A28" s="15" t="s">
        <v>53</v>
      </c>
      <c r="B28" s="55">
        <v>1.72</v>
      </c>
      <c r="C28" s="56"/>
      <c r="D28" s="57"/>
      <c r="E28" s="55">
        <v>1.72</v>
      </c>
      <c r="F28" s="56"/>
      <c r="G28" s="57"/>
    </row>
    <row r="29" spans="1:7" x14ac:dyDescent="0.55000000000000004">
      <c r="A29" s="15" t="s">
        <v>54</v>
      </c>
      <c r="B29" s="52">
        <f>B27*B28</f>
        <v>5476.2048000000004</v>
      </c>
      <c r="C29" s="53"/>
      <c r="D29" s="54"/>
      <c r="E29" s="52">
        <f>E27*E28</f>
        <v>4136.8923999999997</v>
      </c>
      <c r="F29" s="53"/>
      <c r="G29" s="54"/>
    </row>
    <row r="30" spans="1:7" s="34" customFormat="1" x14ac:dyDescent="0.55000000000000004">
      <c r="A30" s="35" t="s">
        <v>55</v>
      </c>
      <c r="B30" s="36">
        <f>B29-B25</f>
        <v>2915.6548000000003</v>
      </c>
      <c r="C30" s="36"/>
      <c r="D30" s="36">
        <f>B29-D25</f>
        <v>102.63479999999981</v>
      </c>
      <c r="E30" s="36">
        <f>E29-E25</f>
        <v>1245.1224000000002</v>
      </c>
      <c r="F30" s="36"/>
      <c r="G30" s="36">
        <f>E29-G25</f>
        <v>-727.10760000000028</v>
      </c>
    </row>
    <row r="31" spans="1:7" s="34" customFormat="1" x14ac:dyDescent="0.55000000000000004">
      <c r="A31" s="39" t="s">
        <v>56</v>
      </c>
      <c r="B31" s="40">
        <f>B30/B27</f>
        <v>0.91576674707271721</v>
      </c>
      <c r="C31" s="40"/>
      <c r="D31" s="40">
        <f>D30/B27</f>
        <v>3.2236167646615348E-2</v>
      </c>
      <c r="E31" s="40">
        <f>E30/E27</f>
        <v>0.51768581846605444</v>
      </c>
      <c r="F31" s="40"/>
      <c r="G31" s="40">
        <f>G30/E27</f>
        <v>-0.30231027328629589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8" top="0.75" bottom="0.42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18" activePane="bottomRight" state="frozen"/>
      <selection activeCell="F14" sqref="F14"/>
      <selection pane="topRight" activeCell="F14" sqref="F14"/>
      <selection pane="bottomLeft" activeCell="F14" sqref="F14"/>
      <selection pane="bottomRight" activeCell="K23" sqref="K23"/>
    </sheetView>
  </sheetViews>
  <sheetFormatPr defaultRowHeight="24" x14ac:dyDescent="0.55000000000000004"/>
  <cols>
    <col min="1" max="1" width="38.140625" style="29" customWidth="1"/>
    <col min="2" max="7" width="11.5703125" style="29" customWidth="1"/>
    <col min="8" max="239" width="9" style="29"/>
    <col min="240" max="240" width="39.42578125" style="29" customWidth="1"/>
    <col min="241" max="256" width="9.7109375" style="29" customWidth="1"/>
    <col min="257" max="495" width="9" style="29"/>
    <col min="496" max="496" width="39.42578125" style="29" customWidth="1"/>
    <col min="497" max="512" width="9.7109375" style="29" customWidth="1"/>
    <col min="513" max="751" width="9" style="29"/>
    <col min="752" max="752" width="39.42578125" style="29" customWidth="1"/>
    <col min="753" max="768" width="9.7109375" style="29" customWidth="1"/>
    <col min="769" max="1007" width="9" style="29"/>
    <col min="1008" max="1008" width="39.42578125" style="29" customWidth="1"/>
    <col min="1009" max="1024" width="9.7109375" style="29" customWidth="1"/>
    <col min="1025" max="1263" width="9" style="29"/>
    <col min="1264" max="1264" width="39.42578125" style="29" customWidth="1"/>
    <col min="1265" max="1280" width="9.7109375" style="29" customWidth="1"/>
    <col min="1281" max="1519" width="9" style="29"/>
    <col min="1520" max="1520" width="39.42578125" style="29" customWidth="1"/>
    <col min="1521" max="1536" width="9.7109375" style="29" customWidth="1"/>
    <col min="1537" max="1775" width="9" style="29"/>
    <col min="1776" max="1776" width="39.42578125" style="29" customWidth="1"/>
    <col min="1777" max="1792" width="9.7109375" style="29" customWidth="1"/>
    <col min="1793" max="2031" width="9" style="29"/>
    <col min="2032" max="2032" width="39.42578125" style="29" customWidth="1"/>
    <col min="2033" max="2048" width="9.7109375" style="29" customWidth="1"/>
    <col min="2049" max="2287" width="9" style="29"/>
    <col min="2288" max="2288" width="39.42578125" style="29" customWidth="1"/>
    <col min="2289" max="2304" width="9.7109375" style="29" customWidth="1"/>
    <col min="2305" max="2543" width="9" style="29"/>
    <col min="2544" max="2544" width="39.42578125" style="29" customWidth="1"/>
    <col min="2545" max="2560" width="9.7109375" style="29" customWidth="1"/>
    <col min="2561" max="2799" width="9" style="29"/>
    <col min="2800" max="2800" width="39.42578125" style="29" customWidth="1"/>
    <col min="2801" max="2816" width="9.7109375" style="29" customWidth="1"/>
    <col min="2817" max="3055" width="9" style="29"/>
    <col min="3056" max="3056" width="39.42578125" style="29" customWidth="1"/>
    <col min="3057" max="3072" width="9.7109375" style="29" customWidth="1"/>
    <col min="3073" max="3311" width="9" style="29"/>
    <col min="3312" max="3312" width="39.42578125" style="29" customWidth="1"/>
    <col min="3313" max="3328" width="9.7109375" style="29" customWidth="1"/>
    <col min="3329" max="3567" width="9" style="29"/>
    <col min="3568" max="3568" width="39.42578125" style="29" customWidth="1"/>
    <col min="3569" max="3584" width="9.7109375" style="29" customWidth="1"/>
    <col min="3585" max="3823" width="9" style="29"/>
    <col min="3824" max="3824" width="39.42578125" style="29" customWidth="1"/>
    <col min="3825" max="3840" width="9.7109375" style="29" customWidth="1"/>
    <col min="3841" max="4079" width="9" style="29"/>
    <col min="4080" max="4080" width="39.42578125" style="29" customWidth="1"/>
    <col min="4081" max="4096" width="9.7109375" style="29" customWidth="1"/>
    <col min="4097" max="4335" width="9" style="29"/>
    <col min="4336" max="4336" width="39.42578125" style="29" customWidth="1"/>
    <col min="4337" max="4352" width="9.7109375" style="29" customWidth="1"/>
    <col min="4353" max="4591" width="9" style="29"/>
    <col min="4592" max="4592" width="39.42578125" style="29" customWidth="1"/>
    <col min="4593" max="4608" width="9.7109375" style="29" customWidth="1"/>
    <col min="4609" max="4847" width="9" style="29"/>
    <col min="4848" max="4848" width="39.42578125" style="29" customWidth="1"/>
    <col min="4849" max="4864" width="9.7109375" style="29" customWidth="1"/>
    <col min="4865" max="5103" width="9" style="29"/>
    <col min="5104" max="5104" width="39.42578125" style="29" customWidth="1"/>
    <col min="5105" max="5120" width="9.7109375" style="29" customWidth="1"/>
    <col min="5121" max="5359" width="9" style="29"/>
    <col min="5360" max="5360" width="39.42578125" style="29" customWidth="1"/>
    <col min="5361" max="5376" width="9.7109375" style="29" customWidth="1"/>
    <col min="5377" max="5615" width="9" style="29"/>
    <col min="5616" max="5616" width="39.42578125" style="29" customWidth="1"/>
    <col min="5617" max="5632" width="9.7109375" style="29" customWidth="1"/>
    <col min="5633" max="5871" width="9" style="29"/>
    <col min="5872" max="5872" width="39.42578125" style="29" customWidth="1"/>
    <col min="5873" max="5888" width="9.7109375" style="29" customWidth="1"/>
    <col min="5889" max="6127" width="9" style="29"/>
    <col min="6128" max="6128" width="39.42578125" style="29" customWidth="1"/>
    <col min="6129" max="6144" width="9.7109375" style="29" customWidth="1"/>
    <col min="6145" max="6383" width="9" style="29"/>
    <col min="6384" max="6384" width="39.42578125" style="29" customWidth="1"/>
    <col min="6385" max="6400" width="9.7109375" style="29" customWidth="1"/>
    <col min="6401" max="6639" width="9" style="29"/>
    <col min="6640" max="6640" width="39.42578125" style="29" customWidth="1"/>
    <col min="6641" max="6656" width="9.7109375" style="29" customWidth="1"/>
    <col min="6657" max="6895" width="9" style="29"/>
    <col min="6896" max="6896" width="39.42578125" style="29" customWidth="1"/>
    <col min="6897" max="6912" width="9.7109375" style="29" customWidth="1"/>
    <col min="6913" max="7151" width="9" style="29"/>
    <col min="7152" max="7152" width="39.42578125" style="29" customWidth="1"/>
    <col min="7153" max="7168" width="9.7109375" style="29" customWidth="1"/>
    <col min="7169" max="7407" width="9" style="29"/>
    <col min="7408" max="7408" width="39.42578125" style="29" customWidth="1"/>
    <col min="7409" max="7424" width="9.7109375" style="29" customWidth="1"/>
    <col min="7425" max="7663" width="9" style="29"/>
    <col min="7664" max="7664" width="39.42578125" style="29" customWidth="1"/>
    <col min="7665" max="7680" width="9.7109375" style="29" customWidth="1"/>
    <col min="7681" max="7919" width="9" style="29"/>
    <col min="7920" max="7920" width="39.42578125" style="29" customWidth="1"/>
    <col min="7921" max="7936" width="9.7109375" style="29" customWidth="1"/>
    <col min="7937" max="8175" width="9" style="29"/>
    <col min="8176" max="8176" width="39.42578125" style="29" customWidth="1"/>
    <col min="8177" max="8192" width="9.7109375" style="29" customWidth="1"/>
    <col min="8193" max="8431" width="9" style="29"/>
    <col min="8432" max="8432" width="39.42578125" style="29" customWidth="1"/>
    <col min="8433" max="8448" width="9.7109375" style="29" customWidth="1"/>
    <col min="8449" max="8687" width="9" style="29"/>
    <col min="8688" max="8688" width="39.42578125" style="29" customWidth="1"/>
    <col min="8689" max="8704" width="9.7109375" style="29" customWidth="1"/>
    <col min="8705" max="8943" width="9" style="29"/>
    <col min="8944" max="8944" width="39.42578125" style="29" customWidth="1"/>
    <col min="8945" max="8960" width="9.7109375" style="29" customWidth="1"/>
    <col min="8961" max="9199" width="9" style="29"/>
    <col min="9200" max="9200" width="39.42578125" style="29" customWidth="1"/>
    <col min="9201" max="9216" width="9.7109375" style="29" customWidth="1"/>
    <col min="9217" max="9455" width="9" style="29"/>
    <col min="9456" max="9456" width="39.42578125" style="29" customWidth="1"/>
    <col min="9457" max="9472" width="9.7109375" style="29" customWidth="1"/>
    <col min="9473" max="9711" width="9" style="29"/>
    <col min="9712" max="9712" width="39.42578125" style="29" customWidth="1"/>
    <col min="9713" max="9728" width="9.7109375" style="29" customWidth="1"/>
    <col min="9729" max="9967" width="9" style="29"/>
    <col min="9968" max="9968" width="39.42578125" style="29" customWidth="1"/>
    <col min="9969" max="9984" width="9.7109375" style="29" customWidth="1"/>
    <col min="9985" max="10223" width="9" style="29"/>
    <col min="10224" max="10224" width="39.42578125" style="29" customWidth="1"/>
    <col min="10225" max="10240" width="9.7109375" style="29" customWidth="1"/>
    <col min="10241" max="10479" width="9" style="29"/>
    <col min="10480" max="10480" width="39.42578125" style="29" customWidth="1"/>
    <col min="10481" max="10496" width="9.7109375" style="29" customWidth="1"/>
    <col min="10497" max="10735" width="9" style="29"/>
    <col min="10736" max="10736" width="39.42578125" style="29" customWidth="1"/>
    <col min="10737" max="10752" width="9.7109375" style="29" customWidth="1"/>
    <col min="10753" max="10991" width="9" style="29"/>
    <col min="10992" max="10992" width="39.42578125" style="29" customWidth="1"/>
    <col min="10993" max="11008" width="9.7109375" style="29" customWidth="1"/>
    <col min="11009" max="11247" width="9" style="29"/>
    <col min="11248" max="11248" width="39.42578125" style="29" customWidth="1"/>
    <col min="11249" max="11264" width="9.7109375" style="29" customWidth="1"/>
    <col min="11265" max="11503" width="9" style="29"/>
    <col min="11504" max="11504" width="39.42578125" style="29" customWidth="1"/>
    <col min="11505" max="11520" width="9.7109375" style="29" customWidth="1"/>
    <col min="11521" max="11759" width="9" style="29"/>
    <col min="11760" max="11760" width="39.42578125" style="29" customWidth="1"/>
    <col min="11761" max="11776" width="9.7109375" style="29" customWidth="1"/>
    <col min="11777" max="12015" width="9" style="29"/>
    <col min="12016" max="12016" width="39.42578125" style="29" customWidth="1"/>
    <col min="12017" max="12032" width="9.7109375" style="29" customWidth="1"/>
    <col min="12033" max="12271" width="9" style="29"/>
    <col min="12272" max="12272" width="39.42578125" style="29" customWidth="1"/>
    <col min="12273" max="12288" width="9.7109375" style="29" customWidth="1"/>
    <col min="12289" max="12527" width="9" style="29"/>
    <col min="12528" max="12528" width="39.42578125" style="29" customWidth="1"/>
    <col min="12529" max="12544" width="9.7109375" style="29" customWidth="1"/>
    <col min="12545" max="12783" width="9" style="29"/>
    <col min="12784" max="12784" width="39.42578125" style="29" customWidth="1"/>
    <col min="12785" max="12800" width="9.7109375" style="29" customWidth="1"/>
    <col min="12801" max="13039" width="9" style="29"/>
    <col min="13040" max="13040" width="39.42578125" style="29" customWidth="1"/>
    <col min="13041" max="13056" width="9.7109375" style="29" customWidth="1"/>
    <col min="13057" max="13295" width="9" style="29"/>
    <col min="13296" max="13296" width="39.42578125" style="29" customWidth="1"/>
    <col min="13297" max="13312" width="9.7109375" style="29" customWidth="1"/>
    <col min="13313" max="13551" width="9" style="29"/>
    <col min="13552" max="13552" width="39.42578125" style="29" customWidth="1"/>
    <col min="13553" max="13568" width="9.7109375" style="29" customWidth="1"/>
    <col min="13569" max="13807" width="9" style="29"/>
    <col min="13808" max="13808" width="39.42578125" style="29" customWidth="1"/>
    <col min="13809" max="13824" width="9.7109375" style="29" customWidth="1"/>
    <col min="13825" max="14063" width="9" style="29"/>
    <col min="14064" max="14064" width="39.42578125" style="29" customWidth="1"/>
    <col min="14065" max="14080" width="9.7109375" style="29" customWidth="1"/>
    <col min="14081" max="14319" width="9" style="29"/>
    <col min="14320" max="14320" width="39.42578125" style="29" customWidth="1"/>
    <col min="14321" max="14336" width="9.7109375" style="29" customWidth="1"/>
    <col min="14337" max="14575" width="9" style="29"/>
    <col min="14576" max="14576" width="39.42578125" style="29" customWidth="1"/>
    <col min="14577" max="14592" width="9.7109375" style="29" customWidth="1"/>
    <col min="14593" max="14831" width="9" style="29"/>
    <col min="14832" max="14832" width="39.42578125" style="29" customWidth="1"/>
    <col min="14833" max="14848" width="9.7109375" style="29" customWidth="1"/>
    <col min="14849" max="15087" width="9" style="29"/>
    <col min="15088" max="15088" width="39.42578125" style="29" customWidth="1"/>
    <col min="15089" max="15104" width="9.7109375" style="29" customWidth="1"/>
    <col min="15105" max="15343" width="9" style="29"/>
    <col min="15344" max="15344" width="39.42578125" style="29" customWidth="1"/>
    <col min="15345" max="15360" width="9.7109375" style="29" customWidth="1"/>
    <col min="15361" max="15599" width="9" style="29"/>
    <col min="15600" max="15600" width="39.42578125" style="29" customWidth="1"/>
    <col min="15601" max="15616" width="9.7109375" style="29" customWidth="1"/>
    <col min="15617" max="15855" width="9" style="29"/>
    <col min="15856" max="15856" width="39.42578125" style="29" customWidth="1"/>
    <col min="15857" max="15872" width="9.7109375" style="29" customWidth="1"/>
    <col min="15873" max="16111" width="9" style="29"/>
    <col min="16112" max="16112" width="39.42578125" style="29" customWidth="1"/>
    <col min="16113" max="16128" width="9.7109375" style="29" customWidth="1"/>
    <col min="16129" max="16384" width="9" style="29"/>
  </cols>
  <sheetData>
    <row r="1" spans="1:7" x14ac:dyDescent="0.55000000000000004">
      <c r="A1" s="28" t="s">
        <v>59</v>
      </c>
      <c r="B1" s="28"/>
      <c r="C1" s="28"/>
      <c r="E1" s="28"/>
      <c r="F1" s="28"/>
    </row>
    <row r="2" spans="1:7" x14ac:dyDescent="0.55000000000000004">
      <c r="A2" s="30"/>
      <c r="B2" s="30"/>
      <c r="C2" s="30"/>
      <c r="D2" s="30"/>
      <c r="E2" s="30"/>
      <c r="F2" s="30"/>
      <c r="G2" s="43" t="s">
        <v>31</v>
      </c>
    </row>
    <row r="3" spans="1:7" x14ac:dyDescent="0.55000000000000004">
      <c r="A3" s="47" t="s">
        <v>1</v>
      </c>
      <c r="B3" s="50" t="s">
        <v>57</v>
      </c>
      <c r="C3" s="50"/>
      <c r="D3" s="50"/>
      <c r="E3" s="50"/>
      <c r="F3" s="50"/>
      <c r="G3" s="50"/>
    </row>
    <row r="4" spans="1:7" x14ac:dyDescent="0.55000000000000004">
      <c r="A4" s="48"/>
      <c r="B4" s="51" t="s">
        <v>2</v>
      </c>
      <c r="C4" s="51"/>
      <c r="D4" s="51"/>
      <c r="E4" s="51" t="s">
        <v>3</v>
      </c>
      <c r="F4" s="51"/>
      <c r="G4" s="51"/>
    </row>
    <row r="5" spans="1:7" x14ac:dyDescent="0.55000000000000004">
      <c r="A5" s="49"/>
      <c r="B5" s="31" t="s">
        <v>4</v>
      </c>
      <c r="C5" s="31" t="s">
        <v>5</v>
      </c>
      <c r="D5" s="31" t="s">
        <v>6</v>
      </c>
      <c r="E5" s="31" t="s">
        <v>4</v>
      </c>
      <c r="F5" s="31" t="s">
        <v>5</v>
      </c>
      <c r="G5" s="31" t="s">
        <v>6</v>
      </c>
    </row>
    <row r="6" spans="1:7" s="34" customFormat="1" x14ac:dyDescent="0.55000000000000004">
      <c r="A6" s="32" t="s">
        <v>32</v>
      </c>
      <c r="B6" s="33">
        <f t="shared" ref="B6:G6" si="0">B7+B12+B20</f>
        <v>6005.6</v>
      </c>
      <c r="C6" s="33">
        <f t="shared" si="0"/>
        <v>1303.24</v>
      </c>
      <c r="D6" s="33">
        <f t="shared" si="0"/>
        <v>7308.84</v>
      </c>
      <c r="E6" s="33">
        <f t="shared" si="0"/>
        <v>4816.51</v>
      </c>
      <c r="F6" s="33">
        <f t="shared" si="0"/>
        <v>2695.0499999999997</v>
      </c>
      <c r="G6" s="33">
        <f t="shared" si="0"/>
        <v>7511.56</v>
      </c>
    </row>
    <row r="7" spans="1:7" s="34" customFormat="1" x14ac:dyDescent="0.55000000000000004">
      <c r="A7" s="35" t="s">
        <v>33</v>
      </c>
      <c r="B7" s="36">
        <f t="shared" ref="B7:C7" si="1">SUM(B8:B11)</f>
        <v>2998.5200000000004</v>
      </c>
      <c r="C7" s="36">
        <f t="shared" si="1"/>
        <v>785.32</v>
      </c>
      <c r="D7" s="36">
        <f t="shared" ref="D7:G7" si="2">SUM(D8:D11)</f>
        <v>3783.84</v>
      </c>
      <c r="E7" s="36">
        <f t="shared" si="2"/>
        <v>2329.67</v>
      </c>
      <c r="F7" s="36">
        <f t="shared" si="2"/>
        <v>1498.72</v>
      </c>
      <c r="G7" s="36">
        <f t="shared" si="2"/>
        <v>3828.3900000000003</v>
      </c>
    </row>
    <row r="8" spans="1:7" x14ac:dyDescent="0.55000000000000004">
      <c r="A8" s="15" t="s">
        <v>34</v>
      </c>
      <c r="B8" s="16">
        <v>406.05</v>
      </c>
      <c r="C8" s="16">
        <v>0</v>
      </c>
      <c r="D8" s="37">
        <f>SUM(B8:C8)</f>
        <v>406.05</v>
      </c>
      <c r="E8" s="16">
        <v>185.81</v>
      </c>
      <c r="F8" s="16">
        <v>444.03</v>
      </c>
      <c r="G8" s="37">
        <f t="shared" ref="G8:G11" si="3">SUM(E8:F8)</f>
        <v>629.83999999999992</v>
      </c>
    </row>
    <row r="9" spans="1:7" x14ac:dyDescent="0.55000000000000004">
      <c r="A9" s="15" t="s">
        <v>35</v>
      </c>
      <c r="B9" s="16">
        <v>474.64</v>
      </c>
      <c r="C9" s="16">
        <v>0</v>
      </c>
      <c r="D9" s="37">
        <f t="shared" ref="D9:D19" si="4">SUM(B9:C9)</f>
        <v>474.64</v>
      </c>
      <c r="E9" s="16">
        <v>310.98</v>
      </c>
      <c r="F9" s="16">
        <v>226.23</v>
      </c>
      <c r="G9" s="37">
        <f t="shared" si="3"/>
        <v>537.21</v>
      </c>
    </row>
    <row r="10" spans="1:7" x14ac:dyDescent="0.55000000000000004">
      <c r="A10" s="15" t="s">
        <v>36</v>
      </c>
      <c r="B10" s="16">
        <v>420.92</v>
      </c>
      <c r="C10" s="16">
        <v>785.32</v>
      </c>
      <c r="D10" s="37">
        <f t="shared" si="4"/>
        <v>1206.24</v>
      </c>
      <c r="E10" s="16">
        <v>572.49</v>
      </c>
      <c r="F10" s="16">
        <v>141.97</v>
      </c>
      <c r="G10" s="37">
        <f t="shared" si="3"/>
        <v>714.46</v>
      </c>
    </row>
    <row r="11" spans="1:7" x14ac:dyDescent="0.55000000000000004">
      <c r="A11" s="15" t="s">
        <v>37</v>
      </c>
      <c r="B11" s="16">
        <v>1696.91</v>
      </c>
      <c r="C11" s="16">
        <v>0</v>
      </c>
      <c r="D11" s="37">
        <f t="shared" si="4"/>
        <v>1696.91</v>
      </c>
      <c r="E11" s="16">
        <v>1260.3900000000001</v>
      </c>
      <c r="F11" s="16">
        <v>686.49</v>
      </c>
      <c r="G11" s="37">
        <f t="shared" si="3"/>
        <v>1946.88</v>
      </c>
    </row>
    <row r="12" spans="1:7" s="34" customFormat="1" x14ac:dyDescent="0.55000000000000004">
      <c r="A12" s="35" t="s">
        <v>38</v>
      </c>
      <c r="B12" s="36">
        <f>SUM(B13+B14+B15+B16+B17+B18+B19)</f>
        <v>3007.0800000000004</v>
      </c>
      <c r="C12" s="36">
        <f t="shared" ref="C12" si="5">SUM(C13+C14+C15+C16+C17+C18+C19)</f>
        <v>39.770000000000003</v>
      </c>
      <c r="D12" s="36">
        <f>SUM(D13+D14+D15+D16+D17+D18+D19)</f>
        <v>3046.85</v>
      </c>
      <c r="E12" s="36">
        <f t="shared" ref="E12:G12" si="6">SUM(E13+E14+E15+E16+E17+E18+E19)</f>
        <v>2486.84</v>
      </c>
      <c r="F12" s="36">
        <f t="shared" si="6"/>
        <v>704.92</v>
      </c>
      <c r="G12" s="36">
        <f t="shared" si="6"/>
        <v>3191.76</v>
      </c>
    </row>
    <row r="13" spans="1:7" x14ac:dyDescent="0.55000000000000004">
      <c r="A13" s="15" t="s">
        <v>39</v>
      </c>
      <c r="B13" s="16">
        <v>853.03</v>
      </c>
      <c r="C13" s="16">
        <v>39.770000000000003</v>
      </c>
      <c r="D13" s="37">
        <f t="shared" si="4"/>
        <v>892.8</v>
      </c>
      <c r="E13" s="16">
        <v>336.07</v>
      </c>
      <c r="F13" s="16">
        <v>704.92</v>
      </c>
      <c r="G13" s="37">
        <f t="shared" ref="G13:G19" si="7">SUM(E13:F13)</f>
        <v>1040.99</v>
      </c>
    </row>
    <row r="14" spans="1:7" x14ac:dyDescent="0.55000000000000004">
      <c r="A14" s="15" t="s">
        <v>40</v>
      </c>
      <c r="B14" s="16">
        <v>1329.27</v>
      </c>
      <c r="C14" s="16">
        <v>0</v>
      </c>
      <c r="D14" s="37">
        <f t="shared" si="4"/>
        <v>1329.27</v>
      </c>
      <c r="E14" s="16">
        <v>1167.74</v>
      </c>
      <c r="F14" s="16">
        <v>0</v>
      </c>
      <c r="G14" s="37">
        <f t="shared" si="7"/>
        <v>1167.74</v>
      </c>
    </row>
    <row r="15" spans="1:7" x14ac:dyDescent="0.55000000000000004">
      <c r="A15" s="15" t="s">
        <v>41</v>
      </c>
      <c r="B15" s="16">
        <v>270.07</v>
      </c>
      <c r="C15" s="16">
        <v>0</v>
      </c>
      <c r="D15" s="37">
        <f t="shared" si="4"/>
        <v>270.07</v>
      </c>
      <c r="E15" s="16">
        <v>293.88</v>
      </c>
      <c r="F15" s="16">
        <v>0</v>
      </c>
      <c r="G15" s="37">
        <f t="shared" si="7"/>
        <v>293.88</v>
      </c>
    </row>
    <row r="16" spans="1:7" x14ac:dyDescent="0.55000000000000004">
      <c r="A16" s="15" t="s">
        <v>17</v>
      </c>
      <c r="B16" s="16">
        <v>19.88</v>
      </c>
      <c r="C16" s="16">
        <v>0</v>
      </c>
      <c r="D16" s="37">
        <f t="shared" si="4"/>
        <v>19.88</v>
      </c>
      <c r="E16" s="16">
        <v>1.9</v>
      </c>
      <c r="F16" s="16">
        <v>0</v>
      </c>
      <c r="G16" s="37">
        <f t="shared" si="7"/>
        <v>1.9</v>
      </c>
    </row>
    <row r="17" spans="1:7" x14ac:dyDescent="0.55000000000000004">
      <c r="A17" s="15" t="s">
        <v>42</v>
      </c>
      <c r="B17" s="16">
        <v>405.14</v>
      </c>
      <c r="C17" s="16">
        <v>0</v>
      </c>
      <c r="D17" s="37">
        <f t="shared" si="4"/>
        <v>405.14</v>
      </c>
      <c r="E17" s="16">
        <v>345.28</v>
      </c>
      <c r="F17" s="16">
        <v>0</v>
      </c>
      <c r="G17" s="37">
        <f t="shared" si="7"/>
        <v>345.28</v>
      </c>
    </row>
    <row r="18" spans="1:7" x14ac:dyDescent="0.55000000000000004">
      <c r="A18" s="15" t="s">
        <v>43</v>
      </c>
      <c r="B18" s="16">
        <v>45.53</v>
      </c>
      <c r="C18" s="16">
        <v>0</v>
      </c>
      <c r="D18" s="37">
        <f t="shared" si="4"/>
        <v>45.53</v>
      </c>
      <c r="E18" s="16">
        <v>217.05</v>
      </c>
      <c r="F18" s="16">
        <v>0</v>
      </c>
      <c r="G18" s="37">
        <f t="shared" si="7"/>
        <v>217.05</v>
      </c>
    </row>
    <row r="19" spans="1:7" x14ac:dyDescent="0.55000000000000004">
      <c r="A19" s="15" t="s">
        <v>44</v>
      </c>
      <c r="B19" s="16">
        <v>84.16</v>
      </c>
      <c r="C19" s="16">
        <v>0</v>
      </c>
      <c r="D19" s="37">
        <f t="shared" si="4"/>
        <v>84.16</v>
      </c>
      <c r="E19" s="16">
        <v>124.92</v>
      </c>
      <c r="F19" s="16">
        <v>0</v>
      </c>
      <c r="G19" s="37">
        <f t="shared" si="7"/>
        <v>124.92</v>
      </c>
    </row>
    <row r="20" spans="1:7" s="34" customFormat="1" x14ac:dyDescent="0.55000000000000004">
      <c r="A20" s="35" t="s">
        <v>45</v>
      </c>
      <c r="B20" s="36">
        <v>0</v>
      </c>
      <c r="C20" s="36">
        <f>ROUND((B7+C7+B12+C12)*0.07,2)</f>
        <v>478.15</v>
      </c>
      <c r="D20" s="38">
        <f>SUM(B20:C20)</f>
        <v>478.15</v>
      </c>
      <c r="E20" s="36">
        <v>0</v>
      </c>
      <c r="F20" s="36">
        <f>ROUND((E7+F7+E12+F12)*0.07,2)</f>
        <v>491.41</v>
      </c>
      <c r="G20" s="38">
        <f>SUM(E20:F20)</f>
        <v>491.41</v>
      </c>
    </row>
    <row r="21" spans="1:7" s="34" customFormat="1" x14ac:dyDescent="0.55000000000000004">
      <c r="A21" s="35" t="s">
        <v>46</v>
      </c>
      <c r="B21" s="36">
        <f t="shared" ref="B21:G21" si="8">SUM(B22:B24)</f>
        <v>0</v>
      </c>
      <c r="C21" s="36">
        <f t="shared" si="8"/>
        <v>1782</v>
      </c>
      <c r="D21" s="36">
        <f t="shared" si="8"/>
        <v>1782</v>
      </c>
      <c r="E21" s="36">
        <f t="shared" si="8"/>
        <v>0</v>
      </c>
      <c r="F21" s="36">
        <f t="shared" si="8"/>
        <v>1565.14</v>
      </c>
      <c r="G21" s="36">
        <f t="shared" si="8"/>
        <v>1565.14</v>
      </c>
    </row>
    <row r="22" spans="1:7" x14ac:dyDescent="0.55000000000000004">
      <c r="A22" s="15" t="s">
        <v>47</v>
      </c>
      <c r="B22" s="16">
        <v>0</v>
      </c>
      <c r="C22" s="16">
        <v>994.23</v>
      </c>
      <c r="D22" s="37">
        <f t="shared" ref="D22:D24" si="9">SUM(B22:C22)</f>
        <v>994.23</v>
      </c>
      <c r="E22" s="16">
        <v>0</v>
      </c>
      <c r="F22" s="16">
        <v>1103.94</v>
      </c>
      <c r="G22" s="37">
        <f t="shared" ref="G22:G24" si="10">SUM(E22:F22)</f>
        <v>1103.94</v>
      </c>
    </row>
    <row r="23" spans="1:7" x14ac:dyDescent="0.55000000000000004">
      <c r="A23" s="15" t="s">
        <v>48</v>
      </c>
      <c r="B23" s="16">
        <v>0</v>
      </c>
      <c r="C23" s="16">
        <v>450.6</v>
      </c>
      <c r="D23" s="37">
        <f t="shared" si="9"/>
        <v>450.6</v>
      </c>
      <c r="E23" s="16">
        <v>0</v>
      </c>
      <c r="F23" s="16">
        <v>197.53</v>
      </c>
      <c r="G23" s="37">
        <f t="shared" si="10"/>
        <v>197.53</v>
      </c>
    </row>
    <row r="24" spans="1:7" x14ac:dyDescent="0.55000000000000004">
      <c r="A24" s="15" t="s">
        <v>49</v>
      </c>
      <c r="B24" s="16">
        <v>0</v>
      </c>
      <c r="C24" s="16">
        <v>337.17</v>
      </c>
      <c r="D24" s="37">
        <f t="shared" si="9"/>
        <v>337.17</v>
      </c>
      <c r="E24" s="16">
        <v>0</v>
      </c>
      <c r="F24" s="16">
        <v>263.67</v>
      </c>
      <c r="G24" s="37">
        <f t="shared" si="10"/>
        <v>263.67</v>
      </c>
    </row>
    <row r="25" spans="1:7" s="34" customFormat="1" x14ac:dyDescent="0.55000000000000004">
      <c r="A25" s="35" t="s">
        <v>50</v>
      </c>
      <c r="B25" s="36">
        <f t="shared" ref="B25:G25" si="11">SUM(B6,B21)</f>
        <v>6005.6</v>
      </c>
      <c r="C25" s="36">
        <f t="shared" si="11"/>
        <v>3085.24</v>
      </c>
      <c r="D25" s="36">
        <f t="shared" si="11"/>
        <v>9090.84</v>
      </c>
      <c r="E25" s="36">
        <f t="shared" si="11"/>
        <v>4816.51</v>
      </c>
      <c r="F25" s="36">
        <f t="shared" si="11"/>
        <v>4260.1899999999996</v>
      </c>
      <c r="G25" s="36">
        <f t="shared" si="11"/>
        <v>9076.7000000000007</v>
      </c>
    </row>
    <row r="26" spans="1:7" s="34" customFormat="1" x14ac:dyDescent="0.55000000000000004">
      <c r="A26" s="35" t="s">
        <v>51</v>
      </c>
      <c r="B26" s="36">
        <f>B25/B27</f>
        <v>0.5450499344734826</v>
      </c>
      <c r="C26" s="36">
        <f>C25/B27</f>
        <v>0.28000697013370313</v>
      </c>
      <c r="D26" s="36">
        <f>D25/B27</f>
        <v>0.82505690460718573</v>
      </c>
      <c r="E26" s="36">
        <f>E25/E27</f>
        <v>0.5072637618640391</v>
      </c>
      <c r="F26" s="36">
        <f>F25/E27</f>
        <v>0.44867341823344298</v>
      </c>
      <c r="G26" s="36">
        <f>G25/E27</f>
        <v>0.95593718009748219</v>
      </c>
    </row>
    <row r="27" spans="1:7" x14ac:dyDescent="0.55000000000000004">
      <c r="A27" s="15" t="s">
        <v>52</v>
      </c>
      <c r="B27" s="58">
        <v>11018.44</v>
      </c>
      <c r="C27" s="59"/>
      <c r="D27" s="60"/>
      <c r="E27" s="58">
        <v>9495.08</v>
      </c>
      <c r="F27" s="59"/>
      <c r="G27" s="60"/>
    </row>
    <row r="28" spans="1:7" x14ac:dyDescent="0.55000000000000004">
      <c r="A28" s="15" t="s">
        <v>53</v>
      </c>
      <c r="B28" s="55">
        <v>0.76</v>
      </c>
      <c r="C28" s="56"/>
      <c r="D28" s="57"/>
      <c r="E28" s="55">
        <v>0.76</v>
      </c>
      <c r="F28" s="56"/>
      <c r="G28" s="57"/>
    </row>
    <row r="29" spans="1:7" x14ac:dyDescent="0.55000000000000004">
      <c r="A29" s="15" t="s">
        <v>54</v>
      </c>
      <c r="B29" s="52">
        <f>B27*B28</f>
        <v>8374.0144</v>
      </c>
      <c r="C29" s="53"/>
      <c r="D29" s="54"/>
      <c r="E29" s="52">
        <f>E27*E28</f>
        <v>7216.2608</v>
      </c>
      <c r="F29" s="53"/>
      <c r="G29" s="54"/>
    </row>
    <row r="30" spans="1:7" s="34" customFormat="1" x14ac:dyDescent="0.55000000000000004">
      <c r="A30" s="35" t="s">
        <v>55</v>
      </c>
      <c r="B30" s="36">
        <f>B29-B25</f>
        <v>2368.4143999999997</v>
      </c>
      <c r="C30" s="36"/>
      <c r="D30" s="36">
        <f>B29-D25</f>
        <v>-716.82560000000012</v>
      </c>
      <c r="E30" s="36">
        <f>E29-E25</f>
        <v>2399.7507999999998</v>
      </c>
      <c r="F30" s="36"/>
      <c r="G30" s="36">
        <f>E29-G25</f>
        <v>-1860.4392000000007</v>
      </c>
    </row>
    <row r="31" spans="1:7" s="34" customFormat="1" x14ac:dyDescent="0.55000000000000004">
      <c r="A31" s="39" t="s">
        <v>56</v>
      </c>
      <c r="B31" s="40">
        <f>B30/B27</f>
        <v>0.21495006552651733</v>
      </c>
      <c r="C31" s="40"/>
      <c r="D31" s="40">
        <f>D30/B27</f>
        <v>-6.5056904607185786E-2</v>
      </c>
      <c r="E31" s="40">
        <f>E30/E27</f>
        <v>0.25273623813596091</v>
      </c>
      <c r="F31" s="40"/>
      <c r="G31" s="40">
        <f>G30/E27</f>
        <v>-0.19593718009748215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8" top="0.75" bottom="0.42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6" activePane="bottomRight" state="frozen"/>
      <selection activeCell="F14" sqref="F14"/>
      <selection pane="topRight" activeCell="F14" sqref="F14"/>
      <selection pane="bottomLeft" activeCell="F14" sqref="F14"/>
      <selection pane="bottomRight" activeCell="K9" sqref="K9"/>
    </sheetView>
  </sheetViews>
  <sheetFormatPr defaultColWidth="8" defaultRowHeight="21.75" x14ac:dyDescent="0.5"/>
  <cols>
    <col min="1" max="1" width="36.7109375" style="27" customWidth="1"/>
    <col min="2" max="3" width="11.42578125" style="27" customWidth="1"/>
    <col min="4" max="7" width="11.42578125" style="2" customWidth="1"/>
    <col min="8" max="16384" width="8" style="2"/>
  </cols>
  <sheetData>
    <row r="1" spans="1:7" ht="27.75" x14ac:dyDescent="0.65">
      <c r="A1" s="1" t="s">
        <v>60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0</v>
      </c>
    </row>
    <row r="3" spans="1:7" ht="27.75" x14ac:dyDescent="0.5">
      <c r="A3" s="47" t="s">
        <v>1</v>
      </c>
      <c r="B3" s="70" t="s">
        <v>57</v>
      </c>
      <c r="C3" s="71"/>
      <c r="D3" s="71"/>
      <c r="E3" s="71"/>
      <c r="F3" s="71"/>
      <c r="G3" s="72"/>
    </row>
    <row r="4" spans="1:7" ht="24" x14ac:dyDescent="0.5">
      <c r="A4" s="48"/>
      <c r="B4" s="50" t="s">
        <v>2</v>
      </c>
      <c r="C4" s="50"/>
      <c r="D4" s="50"/>
      <c r="E4" s="50" t="s">
        <v>3</v>
      </c>
      <c r="F4" s="50"/>
      <c r="G4" s="50"/>
    </row>
    <row r="5" spans="1:7" ht="24" x14ac:dyDescent="0.5">
      <c r="A5" s="49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7</v>
      </c>
      <c r="B6" s="8">
        <f t="shared" ref="B6:C6" si="0">+B7+B12+B20</f>
        <v>3212.09</v>
      </c>
      <c r="C6" s="8">
        <f t="shared" si="0"/>
        <v>353.86</v>
      </c>
      <c r="D6" s="8">
        <f>+D7+D12+D20</f>
        <v>3565.95</v>
      </c>
      <c r="E6" s="8">
        <f t="shared" ref="E6:F6" si="1">+E7+E12+E20</f>
        <v>2672.78</v>
      </c>
      <c r="F6" s="8">
        <f t="shared" si="1"/>
        <v>1189.5</v>
      </c>
      <c r="G6" s="8">
        <f>+G7+G12+G20</f>
        <v>3862.28</v>
      </c>
    </row>
    <row r="7" spans="1:7" s="9" customFormat="1" ht="24" x14ac:dyDescent="0.55000000000000004">
      <c r="A7" s="10" t="s">
        <v>8</v>
      </c>
      <c r="B7" s="11">
        <f t="shared" ref="B7:G7" si="2">+B8+B9+B10+B11</f>
        <v>1600.56</v>
      </c>
      <c r="C7" s="11">
        <f t="shared" si="2"/>
        <v>176.07999999999998</v>
      </c>
      <c r="D7" s="11">
        <f t="shared" si="2"/>
        <v>1776.6399999999999</v>
      </c>
      <c r="E7" s="11">
        <f t="shared" si="2"/>
        <v>1102.97</v>
      </c>
      <c r="F7" s="11">
        <f t="shared" si="2"/>
        <v>832.86</v>
      </c>
      <c r="G7" s="11">
        <f t="shared" si="2"/>
        <v>1935.83</v>
      </c>
    </row>
    <row r="8" spans="1:7" s="9" customFormat="1" ht="24" x14ac:dyDescent="0.55000000000000004">
      <c r="A8" s="12" t="s">
        <v>9</v>
      </c>
      <c r="B8" s="13">
        <v>554.80999999999995</v>
      </c>
      <c r="C8" s="13">
        <v>36.14</v>
      </c>
      <c r="D8" s="14">
        <f>SUM(B8:C8)</f>
        <v>590.94999999999993</v>
      </c>
      <c r="E8" s="13">
        <v>488.51</v>
      </c>
      <c r="F8" s="13">
        <v>125.78</v>
      </c>
      <c r="G8" s="14">
        <f t="shared" ref="G8:G11" si="3">SUM(E8:F8)</f>
        <v>614.29</v>
      </c>
    </row>
    <row r="9" spans="1:7" s="9" customFormat="1" ht="24" x14ac:dyDescent="0.55000000000000004">
      <c r="A9" s="12" t="s">
        <v>10</v>
      </c>
      <c r="B9" s="13">
        <v>56</v>
      </c>
      <c r="C9" s="13">
        <v>8.19</v>
      </c>
      <c r="D9" s="14">
        <f t="shared" ref="D9:D11" si="4">SUM(B9:C9)</f>
        <v>64.19</v>
      </c>
      <c r="E9" s="13">
        <v>19.05</v>
      </c>
      <c r="F9" s="13">
        <v>54.13</v>
      </c>
      <c r="G9" s="14">
        <f t="shared" si="3"/>
        <v>73.180000000000007</v>
      </c>
    </row>
    <row r="10" spans="1:7" s="9" customFormat="1" ht="24" x14ac:dyDescent="0.55000000000000004">
      <c r="A10" s="12" t="s">
        <v>11</v>
      </c>
      <c r="B10" s="13">
        <v>486</v>
      </c>
      <c r="C10" s="13">
        <v>124.38</v>
      </c>
      <c r="D10" s="14">
        <f t="shared" si="4"/>
        <v>610.38</v>
      </c>
      <c r="E10" s="13">
        <v>90.04</v>
      </c>
      <c r="F10" s="13">
        <v>652.95000000000005</v>
      </c>
      <c r="G10" s="14">
        <f t="shared" si="3"/>
        <v>742.99</v>
      </c>
    </row>
    <row r="11" spans="1:7" s="9" customFormat="1" ht="24" x14ac:dyDescent="0.55000000000000004">
      <c r="A11" s="12" t="s">
        <v>12</v>
      </c>
      <c r="B11" s="13">
        <v>503.75</v>
      </c>
      <c r="C11" s="13">
        <v>7.37</v>
      </c>
      <c r="D11" s="14">
        <f t="shared" si="4"/>
        <v>511.12</v>
      </c>
      <c r="E11" s="13">
        <v>505.37</v>
      </c>
      <c r="F11" s="13">
        <v>0</v>
      </c>
      <c r="G11" s="14">
        <f t="shared" si="3"/>
        <v>505.37</v>
      </c>
    </row>
    <row r="12" spans="1:7" s="9" customFormat="1" ht="24" x14ac:dyDescent="0.55000000000000004">
      <c r="A12" s="10" t="s">
        <v>13</v>
      </c>
      <c r="B12" s="11">
        <f>+B13+B14+B15+B16+B17+B18+B19</f>
        <v>1611.5300000000002</v>
      </c>
      <c r="C12" s="11">
        <f t="shared" ref="C12" si="5">+C13+C14+C15+C16+C17+C18+C19</f>
        <v>57.19</v>
      </c>
      <c r="D12" s="11">
        <f>+D13+D14+D15+D16+D17+D18+D19</f>
        <v>1668.72</v>
      </c>
      <c r="E12" s="11">
        <f t="shared" ref="E12:F12" si="6">+E13+E14+E15+E16+E17+E18+E19</f>
        <v>1569.8100000000002</v>
      </c>
      <c r="F12" s="11">
        <f t="shared" si="6"/>
        <v>226.03</v>
      </c>
      <c r="G12" s="11">
        <f>+G13+G14+G15+G16+G17+G18+G19</f>
        <v>1795.8400000000001</v>
      </c>
    </row>
    <row r="13" spans="1:7" s="9" customFormat="1" ht="24" x14ac:dyDescent="0.55000000000000004">
      <c r="A13" s="12" t="s">
        <v>14</v>
      </c>
      <c r="B13" s="13">
        <v>477.01</v>
      </c>
      <c r="C13" s="13">
        <v>56.25</v>
      </c>
      <c r="D13" s="14">
        <f t="shared" ref="D13:D19" si="7">SUM(B13:C13)</f>
        <v>533.26</v>
      </c>
      <c r="E13" s="13">
        <v>396.02</v>
      </c>
      <c r="F13" s="13">
        <v>140.69</v>
      </c>
      <c r="G13" s="14">
        <f t="shared" ref="G13:G19" si="8">SUM(E13:F13)</f>
        <v>536.71</v>
      </c>
    </row>
    <row r="14" spans="1:7" s="9" customFormat="1" ht="24" x14ac:dyDescent="0.55000000000000004">
      <c r="A14" s="12" t="s">
        <v>15</v>
      </c>
      <c r="B14" s="13">
        <v>784.34</v>
      </c>
      <c r="C14" s="13">
        <v>0</v>
      </c>
      <c r="D14" s="14">
        <f t="shared" si="7"/>
        <v>784.34</v>
      </c>
      <c r="E14" s="13">
        <v>741.65</v>
      </c>
      <c r="F14" s="13">
        <v>83.82</v>
      </c>
      <c r="G14" s="14">
        <f t="shared" si="8"/>
        <v>825.47</v>
      </c>
    </row>
    <row r="15" spans="1:7" s="9" customFormat="1" ht="24" x14ac:dyDescent="0.55000000000000004">
      <c r="A15" s="12" t="s">
        <v>16</v>
      </c>
      <c r="B15" s="13">
        <v>246.13</v>
      </c>
      <c r="C15" s="13">
        <v>0</v>
      </c>
      <c r="D15" s="14">
        <f t="shared" si="7"/>
        <v>246.13</v>
      </c>
      <c r="E15" s="13">
        <v>256.83999999999997</v>
      </c>
      <c r="F15" s="13">
        <v>0</v>
      </c>
      <c r="G15" s="14">
        <f t="shared" si="8"/>
        <v>256.83999999999997</v>
      </c>
    </row>
    <row r="16" spans="1:7" s="9" customFormat="1" ht="24" x14ac:dyDescent="0.55000000000000004">
      <c r="A16" s="15" t="s">
        <v>17</v>
      </c>
      <c r="B16" s="16">
        <v>28.13</v>
      </c>
      <c r="C16" s="16">
        <v>0</v>
      </c>
      <c r="D16" s="14">
        <f t="shared" si="7"/>
        <v>28.13</v>
      </c>
      <c r="E16" s="16">
        <v>19.91</v>
      </c>
      <c r="F16" s="16">
        <v>0</v>
      </c>
      <c r="G16" s="14">
        <f t="shared" si="8"/>
        <v>19.91</v>
      </c>
    </row>
    <row r="17" spans="1:7" s="9" customFormat="1" ht="24" x14ac:dyDescent="0.55000000000000004">
      <c r="A17" s="12" t="s">
        <v>18</v>
      </c>
      <c r="B17" s="13">
        <v>33.31</v>
      </c>
      <c r="C17" s="13">
        <v>0</v>
      </c>
      <c r="D17" s="14">
        <f t="shared" si="7"/>
        <v>33.31</v>
      </c>
      <c r="E17" s="13">
        <v>98.14</v>
      </c>
      <c r="F17" s="13">
        <v>0</v>
      </c>
      <c r="G17" s="14">
        <f t="shared" si="8"/>
        <v>98.14</v>
      </c>
    </row>
    <row r="18" spans="1:7" s="9" customFormat="1" ht="24" x14ac:dyDescent="0.55000000000000004">
      <c r="A18" s="17" t="s">
        <v>19</v>
      </c>
      <c r="B18" s="18">
        <v>0.71</v>
      </c>
      <c r="C18" s="18">
        <v>0</v>
      </c>
      <c r="D18" s="14">
        <f t="shared" si="7"/>
        <v>0.71</v>
      </c>
      <c r="E18" s="18">
        <v>10.43</v>
      </c>
      <c r="F18" s="18">
        <v>0</v>
      </c>
      <c r="G18" s="14">
        <f t="shared" si="8"/>
        <v>10.43</v>
      </c>
    </row>
    <row r="19" spans="1:7" s="9" customFormat="1" ht="24" x14ac:dyDescent="0.55000000000000004">
      <c r="A19" s="12" t="s">
        <v>20</v>
      </c>
      <c r="B19" s="13">
        <v>41.9</v>
      </c>
      <c r="C19" s="13">
        <v>0.94</v>
      </c>
      <c r="D19" s="14">
        <f t="shared" si="7"/>
        <v>42.839999999999996</v>
      </c>
      <c r="E19" s="13">
        <v>46.82</v>
      </c>
      <c r="F19" s="13">
        <v>1.52</v>
      </c>
      <c r="G19" s="14">
        <f t="shared" si="8"/>
        <v>48.34</v>
      </c>
    </row>
    <row r="20" spans="1:7" s="9" customFormat="1" ht="24" x14ac:dyDescent="0.25">
      <c r="A20" s="10" t="s">
        <v>21</v>
      </c>
      <c r="B20" s="19">
        <v>0</v>
      </c>
      <c r="C20" s="19">
        <f>ROUND((B7+C7+B12+C12)*0.07*6/12,2)</f>
        <v>120.59</v>
      </c>
      <c r="D20" s="20">
        <f>SUM(B20:C20)</f>
        <v>120.59</v>
      </c>
      <c r="E20" s="19">
        <v>0</v>
      </c>
      <c r="F20" s="19">
        <f>ROUND((E7+F7+E12+F12)*0.07*6/12,2)</f>
        <v>130.61000000000001</v>
      </c>
      <c r="G20" s="20">
        <f>SUM(E20:F20)</f>
        <v>130.61000000000001</v>
      </c>
    </row>
    <row r="21" spans="1:7" s="9" customFormat="1" ht="24" x14ac:dyDescent="0.25">
      <c r="A21" s="10" t="s">
        <v>22</v>
      </c>
      <c r="B21" s="20">
        <f t="shared" ref="B21:G21" si="9">+B22+B23+B24</f>
        <v>0</v>
      </c>
      <c r="C21" s="20">
        <f t="shared" si="9"/>
        <v>1499.5500000000002</v>
      </c>
      <c r="D21" s="20">
        <f t="shared" si="9"/>
        <v>1499.5500000000002</v>
      </c>
      <c r="E21" s="20">
        <f t="shared" si="9"/>
        <v>0</v>
      </c>
      <c r="F21" s="20">
        <f t="shared" si="9"/>
        <v>1700.29</v>
      </c>
      <c r="G21" s="20">
        <f t="shared" si="9"/>
        <v>1700.29</v>
      </c>
    </row>
    <row r="22" spans="1:7" s="9" customFormat="1" ht="24" x14ac:dyDescent="0.55000000000000004">
      <c r="A22" s="12" t="s">
        <v>23</v>
      </c>
      <c r="B22" s="13">
        <v>0</v>
      </c>
      <c r="C22" s="13">
        <v>1295.76</v>
      </c>
      <c r="D22" s="14">
        <f t="shared" ref="D22:D24" si="10">SUM(B22:C22)</f>
        <v>1295.76</v>
      </c>
      <c r="E22" s="13">
        <v>0</v>
      </c>
      <c r="F22" s="13">
        <v>1115.8699999999999</v>
      </c>
      <c r="G22" s="14">
        <f t="shared" ref="G22:G24" si="11">SUM(E22:F22)</f>
        <v>1115.8699999999999</v>
      </c>
    </row>
    <row r="23" spans="1:7" s="9" customFormat="1" ht="24" x14ac:dyDescent="0.55000000000000004">
      <c r="A23" s="12" t="s">
        <v>24</v>
      </c>
      <c r="B23" s="13">
        <v>0</v>
      </c>
      <c r="C23" s="13">
        <v>135.65</v>
      </c>
      <c r="D23" s="14">
        <f t="shared" si="10"/>
        <v>135.65</v>
      </c>
      <c r="E23" s="13">
        <v>0</v>
      </c>
      <c r="F23" s="13">
        <v>474.75</v>
      </c>
      <c r="G23" s="14">
        <f t="shared" si="11"/>
        <v>474.75</v>
      </c>
    </row>
    <row r="24" spans="1:7" s="9" customFormat="1" ht="24" x14ac:dyDescent="0.55000000000000004">
      <c r="A24" s="21" t="s">
        <v>25</v>
      </c>
      <c r="B24" s="22">
        <v>0</v>
      </c>
      <c r="C24" s="22">
        <v>68.14</v>
      </c>
      <c r="D24" s="14">
        <f t="shared" si="10"/>
        <v>68.14</v>
      </c>
      <c r="E24" s="22">
        <v>0</v>
      </c>
      <c r="F24" s="22">
        <v>109.67</v>
      </c>
      <c r="G24" s="14">
        <f t="shared" si="11"/>
        <v>109.67</v>
      </c>
    </row>
    <row r="25" spans="1:7" s="9" customFormat="1" ht="24" x14ac:dyDescent="0.25">
      <c r="A25" s="10" t="s">
        <v>26</v>
      </c>
      <c r="B25" s="20">
        <f t="shared" ref="B25:C25" si="12">+B6+B21</f>
        <v>3212.09</v>
      </c>
      <c r="C25" s="20">
        <f t="shared" si="12"/>
        <v>1853.4100000000003</v>
      </c>
      <c r="D25" s="20">
        <f>+D6+D21</f>
        <v>5065.5</v>
      </c>
      <c r="E25" s="20">
        <f t="shared" ref="E25:F25" si="13">+E6+E21</f>
        <v>2672.78</v>
      </c>
      <c r="F25" s="20">
        <f t="shared" si="13"/>
        <v>2889.79</v>
      </c>
      <c r="G25" s="20">
        <f>+G6+G21</f>
        <v>5562.57</v>
      </c>
    </row>
    <row r="26" spans="1:7" s="9" customFormat="1" ht="24" x14ac:dyDescent="0.25">
      <c r="A26" s="23" t="s">
        <v>27</v>
      </c>
      <c r="B26" s="20">
        <f>+ROUND(B25/B27*1000,0)</f>
        <v>4328</v>
      </c>
      <c r="C26" s="20">
        <f>+ROUND(C25/B27*1000,0)</f>
        <v>2497</v>
      </c>
      <c r="D26" s="20">
        <f>+ROUND(D25/B27*1000,0)</f>
        <v>6826</v>
      </c>
      <c r="E26" s="20">
        <f>+ROUND(E25/E27*1000,0)</f>
        <v>3921</v>
      </c>
      <c r="F26" s="20">
        <f>+ROUND(F25/E27*1000,0)</f>
        <v>4240</v>
      </c>
      <c r="G26" s="20">
        <f>+ROUND(G25/E27*1000,0)</f>
        <v>8161</v>
      </c>
    </row>
    <row r="27" spans="1:7" s="9" customFormat="1" ht="24" x14ac:dyDescent="0.25">
      <c r="A27" s="44" t="s">
        <v>28</v>
      </c>
      <c r="B27" s="67">
        <v>742.12</v>
      </c>
      <c r="C27" s="68"/>
      <c r="D27" s="69"/>
      <c r="E27" s="67">
        <v>681.63</v>
      </c>
      <c r="F27" s="68"/>
      <c r="G27" s="69"/>
    </row>
    <row r="28" spans="1:7" s="46" customFormat="1" ht="24" x14ac:dyDescent="0.55000000000000004">
      <c r="A28" s="45" t="s">
        <v>61</v>
      </c>
      <c r="B28" s="64">
        <f>8.03*1000</f>
        <v>8029.9999999999991</v>
      </c>
      <c r="C28" s="65"/>
      <c r="D28" s="66"/>
      <c r="E28" s="64">
        <f>8.03*1000</f>
        <v>8029.9999999999991</v>
      </c>
      <c r="F28" s="65"/>
      <c r="G28" s="66"/>
    </row>
    <row r="29" spans="1:7" s="46" customFormat="1" ht="24" x14ac:dyDescent="0.55000000000000004">
      <c r="A29" s="45" t="s">
        <v>29</v>
      </c>
      <c r="B29" s="61">
        <f>B27*B28/1000</f>
        <v>5959.2235999999994</v>
      </c>
      <c r="C29" s="62"/>
      <c r="D29" s="63"/>
      <c r="E29" s="61">
        <f>E27*E28/1000</f>
        <v>5473.4888999999994</v>
      </c>
      <c r="F29" s="62"/>
      <c r="G29" s="63"/>
    </row>
    <row r="30" spans="1:7" s="41" customFormat="1" ht="24" x14ac:dyDescent="0.55000000000000004">
      <c r="A30" s="24" t="s">
        <v>30</v>
      </c>
      <c r="B30" s="25">
        <f>B29-B25</f>
        <v>2747.1335999999992</v>
      </c>
      <c r="C30" s="25"/>
      <c r="D30" s="25">
        <f>B29-D25</f>
        <v>893.72359999999935</v>
      </c>
      <c r="E30" s="25">
        <f>E29-E25</f>
        <v>2800.7088999999992</v>
      </c>
      <c r="F30" s="25"/>
      <c r="G30" s="25">
        <f>E29-G25</f>
        <v>-89.081100000000333</v>
      </c>
    </row>
    <row r="31" spans="1:7" s="41" customFormat="1" ht="24" x14ac:dyDescent="0.55000000000000004">
      <c r="A31" s="26" t="s">
        <v>62</v>
      </c>
      <c r="B31" s="42">
        <f>B30/B27*1000</f>
        <v>3701.737724357246</v>
      </c>
      <c r="C31" s="42"/>
      <c r="D31" s="42">
        <f>D30/B27*1000</f>
        <v>1204.2844822939678</v>
      </c>
      <c r="E31" s="42">
        <f>E30/E27*1000</f>
        <v>4108.8404266244142</v>
      </c>
      <c r="F31" s="42"/>
      <c r="G31" s="42">
        <f>G30/E27*1000</f>
        <v>-130.68834998459624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25" top="0.75" bottom="0.18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มันสำปะหลัง</vt:lpstr>
      <vt:lpstr>อ้อยโรงงาน</vt:lpstr>
      <vt:lpstr>ข้าวเจ้านาปี</vt:lpstr>
      <vt:lpstr>ข้าวเจ้านาปี!Print_Titles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2017-09-28T02:45:40Z</cp:lastPrinted>
  <dcterms:created xsi:type="dcterms:W3CDTF">2017-05-09T08:57:13Z</dcterms:created>
  <dcterms:modified xsi:type="dcterms:W3CDTF">2017-09-29T04:08:58Z</dcterms:modified>
</cp:coreProperties>
</file>