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615" windowWidth="19635" windowHeight="7425"/>
  </bookViews>
  <sheets>
    <sheet name="ข้าวเจ้านาปี" sheetId="9" r:id="rId1"/>
    <sheet name="สับปะรด" sheetId="8" r:id="rId2"/>
  </sheets>
  <definedNames>
    <definedName name="_xlnm.Print_Titles" localSheetId="0">ข้าวเจ้านาปี!$A:$A</definedName>
  </definedNames>
  <calcPr calcId="144525"/>
</workbook>
</file>

<file path=xl/calcChain.xml><?xml version="1.0" encoding="utf-8"?>
<calcChain xmlns="http://schemas.openxmlformats.org/spreadsheetml/2006/main">
  <c r="B29" i="9" l="1"/>
  <c r="E28" i="9"/>
  <c r="E29" i="9" s="1"/>
  <c r="B28" i="9"/>
  <c r="G24" i="9"/>
  <c r="D24" i="9"/>
  <c r="G23" i="9"/>
  <c r="D23" i="9"/>
  <c r="G22" i="9"/>
  <c r="D22" i="9"/>
  <c r="D21" i="9" s="1"/>
  <c r="F21" i="9"/>
  <c r="E21" i="9"/>
  <c r="C21" i="9"/>
  <c r="B21" i="9"/>
  <c r="G19" i="9"/>
  <c r="D19" i="9"/>
  <c r="G18" i="9"/>
  <c r="D18" i="9"/>
  <c r="G17" i="9"/>
  <c r="D17" i="9"/>
  <c r="G16" i="9"/>
  <c r="D16" i="9"/>
  <c r="G15" i="9"/>
  <c r="D15" i="9"/>
  <c r="G14" i="9"/>
  <c r="D14" i="9"/>
  <c r="G13" i="9"/>
  <c r="D13" i="9"/>
  <c r="F12" i="9"/>
  <c r="E12" i="9"/>
  <c r="C12" i="9"/>
  <c r="B12" i="9"/>
  <c r="G11" i="9"/>
  <c r="D11" i="9"/>
  <c r="G10" i="9"/>
  <c r="D10" i="9"/>
  <c r="G9" i="9"/>
  <c r="D9" i="9"/>
  <c r="G8" i="9"/>
  <c r="D8" i="9"/>
  <c r="F7" i="9"/>
  <c r="E7" i="9"/>
  <c r="C7" i="9"/>
  <c r="B7" i="9"/>
  <c r="D12" i="9" l="1"/>
  <c r="G12" i="9"/>
  <c r="D7" i="9"/>
  <c r="B6" i="9"/>
  <c r="B25" i="9" s="1"/>
  <c r="B26" i="9" s="1"/>
  <c r="B30" i="9"/>
  <c r="B31" i="9" s="1"/>
  <c r="F20" i="9"/>
  <c r="F6" i="9" s="1"/>
  <c r="F25" i="9" s="1"/>
  <c r="F26" i="9" s="1"/>
  <c r="G21" i="9"/>
  <c r="G7" i="9"/>
  <c r="E6" i="9"/>
  <c r="E25" i="9" s="1"/>
  <c r="E26" i="9" s="1"/>
  <c r="C20" i="9"/>
  <c r="C6" i="9" s="1"/>
  <c r="C25" i="9" s="1"/>
  <c r="C26" i="9" s="1"/>
  <c r="G20" i="9" l="1"/>
  <c r="G6" i="9" s="1"/>
  <c r="G25" i="9" s="1"/>
  <c r="G30" i="9" s="1"/>
  <c r="G31" i="9" s="1"/>
  <c r="E30" i="9"/>
  <c r="E31" i="9" s="1"/>
  <c r="D20" i="9"/>
  <c r="D6" i="9" s="1"/>
  <c r="D25" i="9" s="1"/>
  <c r="G26" i="9" l="1"/>
  <c r="D26" i="9"/>
  <c r="D30" i="9"/>
  <c r="D31" i="9" s="1"/>
  <c r="E29" i="8" l="1"/>
  <c r="B29" i="8"/>
  <c r="G24" i="8"/>
  <c r="D24" i="8"/>
  <c r="G23" i="8"/>
  <c r="D23" i="8"/>
  <c r="G22" i="8"/>
  <c r="D22" i="8"/>
  <c r="F21" i="8"/>
  <c r="E21" i="8"/>
  <c r="C21" i="8"/>
  <c r="B21" i="8"/>
  <c r="G19" i="8"/>
  <c r="D19" i="8"/>
  <c r="G18" i="8"/>
  <c r="D18" i="8"/>
  <c r="G17" i="8"/>
  <c r="D17" i="8"/>
  <c r="G16" i="8"/>
  <c r="D16" i="8"/>
  <c r="G15" i="8"/>
  <c r="D15" i="8"/>
  <c r="G14" i="8"/>
  <c r="D14" i="8"/>
  <c r="G13" i="8"/>
  <c r="D13" i="8"/>
  <c r="F12" i="8"/>
  <c r="E12" i="8"/>
  <c r="C12" i="8"/>
  <c r="B12" i="8"/>
  <c r="G11" i="8"/>
  <c r="D11" i="8"/>
  <c r="G10" i="8"/>
  <c r="D10" i="8"/>
  <c r="G9" i="8"/>
  <c r="D9" i="8"/>
  <c r="G8" i="8"/>
  <c r="D8" i="8"/>
  <c r="F7" i="8"/>
  <c r="E7" i="8"/>
  <c r="C7" i="8"/>
  <c r="B7" i="8"/>
  <c r="F20" i="8" l="1"/>
  <c r="F6" i="8" s="1"/>
  <c r="F25" i="8" s="1"/>
  <c r="F26" i="8" s="1"/>
  <c r="G12" i="8"/>
  <c r="E6" i="8"/>
  <c r="E25" i="8" s="1"/>
  <c r="E26" i="8" s="1"/>
  <c r="G7" i="8"/>
  <c r="D21" i="8"/>
  <c r="D12" i="8"/>
  <c r="D7" i="8"/>
  <c r="B6" i="8"/>
  <c r="B25" i="8" s="1"/>
  <c r="B26" i="8" s="1"/>
  <c r="C20" i="8"/>
  <c r="C6" i="8" s="1"/>
  <c r="C25" i="8" s="1"/>
  <c r="C26" i="8" s="1"/>
  <c r="G21" i="8"/>
  <c r="E30" i="8" l="1"/>
  <c r="E31" i="8" s="1"/>
  <c r="B30" i="8"/>
  <c r="B31" i="8" s="1"/>
  <c r="G20" i="8"/>
  <c r="G6" i="8" s="1"/>
  <c r="G25" i="8" s="1"/>
  <c r="D20" i="8"/>
  <c r="D6" i="8" s="1"/>
  <c r="D25" i="8" s="1"/>
  <c r="G26" i="8" l="1"/>
  <c r="G30" i="8"/>
  <c r="G31" i="8" s="1"/>
  <c r="D26" i="8"/>
  <c r="D30" i="8"/>
  <c r="D31" i="8" s="1"/>
</calcChain>
</file>

<file path=xl/sharedStrings.xml><?xml version="1.0" encoding="utf-8"?>
<sst xmlns="http://schemas.openxmlformats.org/spreadsheetml/2006/main" count="76" uniqueCount="62">
  <si>
    <t>หน่วย : บาท/ไร่</t>
  </si>
  <si>
    <t>รายงาน</t>
  </si>
  <si>
    <t>S1</t>
  </si>
  <si>
    <t>N</t>
  </si>
  <si>
    <t>เงินสด</t>
  </si>
  <si>
    <t>ไม่เป็นเงินสด</t>
  </si>
  <si>
    <t>รวม</t>
  </si>
  <si>
    <t>1.  ต้นทุนผันแปร</t>
  </si>
  <si>
    <t>1.1 ค่าแรงงาน</t>
  </si>
  <si>
    <t xml:space="preserve">   เตรียมดิน</t>
  </si>
  <si>
    <t xml:space="preserve">   เตรียมพันธุ์และปลูก</t>
  </si>
  <si>
    <t xml:space="preserve">   ดูแลรักษา</t>
  </si>
  <si>
    <t xml:space="preserve">   เก็บเกี่ยว</t>
  </si>
  <si>
    <t>1.2 ค่าวัสดุ</t>
  </si>
  <si>
    <t xml:space="preserve">   ค่าพันธุ์</t>
  </si>
  <si>
    <t xml:space="preserve">   ค่าปุ๋ย</t>
  </si>
  <si>
    <t xml:space="preserve">   ค่าสารปราบศัตรูพืชและวัชพืช</t>
  </si>
  <si>
    <t xml:space="preserve">    ค่าสารอื่นๆ และวัสดุปรับปรุงดิน</t>
  </si>
  <si>
    <t xml:space="preserve">   ค่าน้ำมันเชื้อเพลิงและหล่อลื่น</t>
  </si>
  <si>
    <t xml:space="preserve">   ค่าวัสดุการเกษตรและวัสดุสิ้นเปลือง</t>
  </si>
  <si>
    <t xml:space="preserve">   ค่าซ่อมแซมอุปกรณ์การเกษตร</t>
  </si>
  <si>
    <t>1.3  ค่าเสียโอกาสเงินลงทุน</t>
  </si>
  <si>
    <t>2. ต้นทุนคงที่</t>
  </si>
  <si>
    <t xml:space="preserve">   ค่าเช่าที่ดิน</t>
  </si>
  <si>
    <t xml:space="preserve">   ค่าเสื่อมอุปกรณ์การเกษตร</t>
  </si>
  <si>
    <t xml:space="preserve">    ค่าเสียโอกาสเงินลงทุนอุปกรณ์การเกษตร</t>
  </si>
  <si>
    <t>3. ต้นทุนรวมต่อไร่</t>
  </si>
  <si>
    <t xml:space="preserve">4. ต้นทุนรวมต่อเกวียน (ตัน)   </t>
  </si>
  <si>
    <t>5. ผลผลิตต่อไร่ (กก.)</t>
  </si>
  <si>
    <t>7. ผลตอบแทนต่อไร่</t>
  </si>
  <si>
    <t>8. ผลตอบแทนสุทธิต่อไร่</t>
  </si>
  <si>
    <t>หน่วย: บาท/ไร่</t>
  </si>
  <si>
    <t>1.ต้นทุนผันแปร</t>
  </si>
  <si>
    <t xml:space="preserve">  1.1ค่าแรงงาน</t>
  </si>
  <si>
    <t xml:space="preserve">    เตรียมดิน</t>
  </si>
  <si>
    <t xml:space="preserve">    ปลูก</t>
  </si>
  <si>
    <t xml:space="preserve">    ดูแลรักษา</t>
  </si>
  <si>
    <t xml:space="preserve">    เก็บเกี่ยว</t>
  </si>
  <si>
    <t xml:space="preserve">  1.2ค่าวัสดุ</t>
  </si>
  <si>
    <t xml:space="preserve">    ค่าพันธุ์ </t>
  </si>
  <si>
    <t xml:space="preserve">    ค่าปุ๋ย</t>
  </si>
  <si>
    <t xml:space="preserve">    ค่ายาปราบศัตรูพืชและวัชพืช</t>
  </si>
  <si>
    <t xml:space="preserve">    ค่าน้ำมันเชื้อเพลิงและหล่อลื่น</t>
  </si>
  <si>
    <t xml:space="preserve">    ค่าวัสดุการเกษตรและวัสดุสิ้นเปลือง</t>
  </si>
  <si>
    <t xml:space="preserve">    ค่าซ่อมแซมอุปกรณ์การเกษตร</t>
  </si>
  <si>
    <t xml:space="preserve">  1.3ค่าเสียโอกาสเงินลงทุน</t>
  </si>
  <si>
    <t>2.ต้นทุนคงที่</t>
  </si>
  <si>
    <t xml:space="preserve">  2.1ค่าเช่าที่ดิน</t>
  </si>
  <si>
    <t xml:space="preserve">  2.2ค่าเสื่อมอุปกรณ์การเกษตร</t>
  </si>
  <si>
    <t xml:space="preserve">  2.3ค่าเสียโอกาสเงินลงทุนอุปกรณ์การเกษตร</t>
  </si>
  <si>
    <t>3.ต้นทุนรวมต่อไร่</t>
  </si>
  <si>
    <t>4.ต้นทุนรวมต่อกิโลกรัม</t>
  </si>
  <si>
    <t>5.ผลผลิตต่อไร่ (กิโลกรัม)</t>
  </si>
  <si>
    <t>6.ราคาที่เกษตรกรขายได้ที่ไร่นา (บาท/กิโลกรัม)</t>
  </si>
  <si>
    <t>7.ผลตอบแทนต่อไร่</t>
  </si>
  <si>
    <t>8.ผลตอบแทนสุทธิต่อไร่</t>
  </si>
  <si>
    <t>9.ผลตอบแทนสุทธิต่อกิโลกรัม</t>
  </si>
  <si>
    <t>ราชบุรี</t>
  </si>
  <si>
    <t>ตารางที่ 119  ต้นทุนการผลิตข้าวเจ้านาปี แยกตามลักษณะความเหมาะสมของพื้นที่</t>
  </si>
  <si>
    <t>6. ราคาที่เกษตรกรขายได้ที่ไร่นา (บาท/ตัน)</t>
  </si>
  <si>
    <t>9. ผลตอบแทนสุทธิต่อตัน</t>
  </si>
  <si>
    <t>ตารางที่ 120 ต้นทุนการผลิตสับปะรดโรงงาน แยกตามลักษณะความเหมาะสมของพื้นที่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</si>
</sst>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ordiaUPC"/>
      <family val="2"/>
    </font>
    <font>
      <b/>
      <sz val="18"/>
      <name val="TH SarabunPSK"/>
      <family val="2"/>
    </font>
    <font>
      <sz val="14"/>
      <name val="TH SarabunPSK"/>
      <family val="2"/>
    </font>
    <font>
      <sz val="14"/>
      <color indexed="8"/>
      <name val="TH SarabunPSK"/>
      <family val="2"/>
    </font>
    <font>
      <b/>
      <sz val="16"/>
      <name val="TH SarabunPSK"/>
      <family val="2"/>
    </font>
    <font>
      <sz val="16"/>
      <name val="TH SarabunPSK"/>
      <family val="2"/>
    </font>
    <font>
      <sz val="14"/>
      <name val="AngsanaUPC"/>
      <family val="1"/>
    </font>
    <font>
      <b/>
      <sz val="16"/>
      <color theme="1"/>
      <name val="TH SarabunPSK"/>
      <family val="2"/>
    </font>
    <font>
      <sz val="16"/>
      <color theme="1"/>
      <name val="TH SarabunPSK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4" fontId="8" fillId="0" borderId="0" applyFont="0" applyFill="0" applyBorder="0" applyAlignment="0" applyProtection="0"/>
    <xf numFmtId="0" fontId="8" fillId="0" borderId="0"/>
    <xf numFmtId="43" fontId="11" fillId="0" borderId="0" applyFont="0" applyFill="0" applyBorder="0" applyAlignment="0" applyProtection="0"/>
    <xf numFmtId="0" fontId="11" fillId="0" borderId="0"/>
    <xf numFmtId="0" fontId="11" fillId="0" borderId="0"/>
  </cellStyleXfs>
  <cellXfs count="73">
    <xf numFmtId="0" fontId="0" fillId="0" borderId="0" xfId="0"/>
    <xf numFmtId="2" fontId="3" fillId="0" borderId="0" xfId="2" applyNumberFormat="1" applyFont="1" applyFill="1" applyBorder="1" applyAlignment="1"/>
    <xf numFmtId="2" fontId="4" fillId="0" borderId="0" xfId="2" applyNumberFormat="1" applyFont="1" applyFill="1"/>
    <xf numFmtId="2" fontId="5" fillId="0" borderId="1" xfId="2" applyNumberFormat="1" applyFont="1" applyFill="1" applyBorder="1" applyAlignment="1"/>
    <xf numFmtId="2" fontId="5" fillId="0" borderId="1" xfId="2" applyNumberFormat="1" applyFont="1" applyFill="1" applyBorder="1" applyAlignment="1">
      <alignment horizontal="right"/>
    </xf>
    <xf numFmtId="2" fontId="6" fillId="0" borderId="6" xfId="2" applyNumberFormat="1" applyFont="1" applyFill="1" applyBorder="1" applyAlignment="1">
      <alignment horizontal="center" vertical="center"/>
    </xf>
    <xf numFmtId="49" fontId="6" fillId="0" borderId="6" xfId="2" applyNumberFormat="1" applyFont="1" applyFill="1" applyBorder="1" applyAlignment="1">
      <alignment horizontal="center" vertical="center"/>
    </xf>
    <xf numFmtId="2" fontId="6" fillId="0" borderId="9" xfId="2" applyNumberFormat="1" applyFont="1" applyFill="1" applyBorder="1" applyAlignment="1">
      <alignment vertical="center"/>
    </xf>
    <xf numFmtId="4" fontId="6" fillId="0" borderId="9" xfId="1" applyNumberFormat="1" applyFont="1" applyFill="1" applyBorder="1" applyAlignment="1">
      <alignment horizontal="right"/>
    </xf>
    <xf numFmtId="2" fontId="7" fillId="0" borderId="0" xfId="2" applyNumberFormat="1" applyFont="1" applyFill="1" applyAlignment="1">
      <alignment vertical="center"/>
    </xf>
    <xf numFmtId="2" fontId="6" fillId="0" borderId="10" xfId="2" applyNumberFormat="1" applyFont="1" applyFill="1" applyBorder="1" applyAlignment="1">
      <alignment vertical="center"/>
    </xf>
    <xf numFmtId="4" fontId="6" fillId="0" borderId="10" xfId="1" applyNumberFormat="1" applyFont="1" applyFill="1" applyBorder="1" applyAlignment="1">
      <alignment horizontal="right"/>
    </xf>
    <xf numFmtId="2" fontId="7" fillId="0" borderId="10" xfId="2" applyNumberFormat="1" applyFont="1" applyFill="1" applyBorder="1" applyAlignment="1">
      <alignment vertical="center"/>
    </xf>
    <xf numFmtId="4" fontId="7" fillId="0" borderId="10" xfId="2" applyNumberFormat="1" applyFont="1" applyFill="1" applyBorder="1" applyAlignment="1">
      <alignment vertical="center"/>
    </xf>
    <xf numFmtId="4" fontId="7" fillId="0" borderId="10" xfId="1" applyNumberFormat="1" applyFont="1" applyFill="1" applyBorder="1"/>
    <xf numFmtId="0" fontId="7" fillId="0" borderId="10" xfId="0" applyFont="1" applyBorder="1"/>
    <xf numFmtId="4" fontId="7" fillId="0" borderId="10" xfId="0" applyNumberFormat="1" applyFont="1" applyBorder="1"/>
    <xf numFmtId="2" fontId="7" fillId="0" borderId="10" xfId="3" applyNumberFormat="1" applyFont="1" applyBorder="1" applyAlignment="1">
      <alignment vertical="center"/>
    </xf>
    <xf numFmtId="4" fontId="7" fillId="0" borderId="10" xfId="3" applyNumberFormat="1" applyFont="1" applyBorder="1" applyAlignment="1">
      <alignment vertical="center"/>
    </xf>
    <xf numFmtId="4" fontId="6" fillId="0" borderId="10" xfId="2" applyNumberFormat="1" applyFont="1" applyFill="1" applyBorder="1" applyAlignment="1">
      <alignment vertical="center"/>
    </xf>
    <xf numFmtId="4" fontId="6" fillId="0" borderId="10" xfId="1" applyNumberFormat="1" applyFont="1" applyFill="1" applyBorder="1" applyAlignment="1">
      <alignment horizontal="right" vertical="center"/>
    </xf>
    <xf numFmtId="2" fontId="7" fillId="0" borderId="10" xfId="4" applyNumberFormat="1" applyFont="1" applyFill="1" applyBorder="1" applyAlignment="1">
      <alignment vertical="center"/>
    </xf>
    <xf numFmtId="4" fontId="7" fillId="0" borderId="10" xfId="4" applyNumberFormat="1" applyFont="1" applyFill="1" applyBorder="1" applyAlignment="1">
      <alignment vertical="center"/>
    </xf>
    <xf numFmtId="2" fontId="6" fillId="0" borderId="10" xfId="4" applyNumberFormat="1" applyFont="1" applyFill="1" applyBorder="1" applyAlignment="1" applyProtection="1">
      <alignment horizontal="left" vertical="center"/>
    </xf>
    <xf numFmtId="43" fontId="9" fillId="0" borderId="10" xfId="1" applyFont="1" applyBorder="1"/>
    <xf numFmtId="4" fontId="9" fillId="0" borderId="10" xfId="1" applyNumberFormat="1" applyFont="1" applyBorder="1"/>
    <xf numFmtId="43" fontId="9" fillId="0" borderId="11" xfId="1" applyFont="1" applyBorder="1"/>
    <xf numFmtId="2" fontId="4" fillId="0" borderId="0" xfId="2" applyNumberFormat="1" applyFont="1" applyFill="1" applyBorder="1" applyAlignment="1"/>
    <xf numFmtId="1" fontId="7" fillId="0" borderId="0" xfId="3" applyNumberFormat="1" applyFont="1" applyFill="1"/>
    <xf numFmtId="0" fontId="6" fillId="0" borderId="0" xfId="0" applyFont="1" applyAlignment="1"/>
    <xf numFmtId="0" fontId="7" fillId="0" borderId="0" xfId="0" applyFont="1"/>
    <xf numFmtId="0" fontId="6" fillId="0" borderId="9" xfId="0" applyFont="1" applyBorder="1"/>
    <xf numFmtId="4" fontId="6" fillId="0" borderId="9" xfId="0" applyNumberFormat="1" applyFont="1" applyBorder="1"/>
    <xf numFmtId="0" fontId="6" fillId="0" borderId="0" xfId="0" applyFont="1"/>
    <xf numFmtId="0" fontId="6" fillId="0" borderId="10" xfId="0" applyFont="1" applyBorder="1"/>
    <xf numFmtId="4" fontId="6" fillId="0" borderId="10" xfId="0" applyNumberFormat="1" applyFont="1" applyBorder="1"/>
    <xf numFmtId="4" fontId="10" fillId="0" borderId="10" xfId="0" applyNumberFormat="1" applyFont="1" applyBorder="1"/>
    <xf numFmtId="4" fontId="9" fillId="0" borderId="10" xfId="0" applyNumberFormat="1" applyFont="1" applyBorder="1"/>
    <xf numFmtId="0" fontId="6" fillId="0" borderId="11" xfId="0" applyFont="1" applyBorder="1"/>
    <xf numFmtId="4" fontId="6" fillId="0" borderId="11" xfId="0" applyNumberFormat="1" applyFont="1" applyBorder="1"/>
    <xf numFmtId="43" fontId="9" fillId="0" borderId="0" xfId="1" applyFont="1"/>
    <xf numFmtId="4" fontId="9" fillId="0" borderId="11" xfId="1" applyNumberFormat="1" applyFont="1" applyBorder="1"/>
    <xf numFmtId="0" fontId="6" fillId="0" borderId="7" xfId="0" applyFont="1" applyBorder="1" applyAlignment="1">
      <alignment horizontal="center" vertical="center"/>
    </xf>
    <xf numFmtId="0" fontId="7" fillId="0" borderId="1" xfId="0" applyFont="1" applyBorder="1" applyAlignment="1">
      <alignment horizontal="right"/>
    </xf>
    <xf numFmtId="2" fontId="7" fillId="0" borderId="10" xfId="4" applyNumberFormat="1" applyFont="1" applyFill="1" applyBorder="1" applyAlignment="1" applyProtection="1">
      <alignment horizontal="left" vertical="center"/>
    </xf>
    <xf numFmtId="43" fontId="10" fillId="0" borderId="10" xfId="1" applyFont="1" applyBorder="1"/>
    <xf numFmtId="43" fontId="10" fillId="0" borderId="0" xfId="1" applyFont="1"/>
    <xf numFmtId="0" fontId="6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49" fontId="6" fillId="0" borderId="7" xfId="2" applyNumberFormat="1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4" fontId="7" fillId="0" borderId="12" xfId="0" applyNumberFormat="1" applyFont="1" applyBorder="1" applyAlignment="1">
      <alignment horizontal="center"/>
    </xf>
    <xf numFmtId="4" fontId="7" fillId="0" borderId="13" xfId="0" applyNumberFormat="1" applyFont="1" applyBorder="1" applyAlignment="1">
      <alignment horizontal="center"/>
    </xf>
    <xf numFmtId="4" fontId="7" fillId="0" borderId="14" xfId="0" applyNumberFormat="1" applyFont="1" applyBorder="1" applyAlignment="1">
      <alignment horizontal="center"/>
    </xf>
    <xf numFmtId="4" fontId="10" fillId="0" borderId="12" xfId="0" applyNumberFormat="1" applyFont="1" applyFill="1" applyBorder="1" applyAlignment="1">
      <alignment horizontal="center"/>
    </xf>
    <xf numFmtId="4" fontId="10" fillId="0" borderId="13" xfId="0" applyNumberFormat="1" applyFont="1" applyFill="1" applyBorder="1" applyAlignment="1">
      <alignment horizontal="center"/>
    </xf>
    <xf numFmtId="4" fontId="10" fillId="0" borderId="14" xfId="0" applyNumberFormat="1" applyFont="1" applyFill="1" applyBorder="1" applyAlignment="1">
      <alignment horizontal="center"/>
    </xf>
    <xf numFmtId="4" fontId="10" fillId="0" borderId="12" xfId="0" applyNumberFormat="1" applyFont="1" applyBorder="1" applyAlignment="1">
      <alignment horizontal="center"/>
    </xf>
    <xf numFmtId="4" fontId="10" fillId="0" borderId="13" xfId="0" applyNumberFormat="1" applyFont="1" applyBorder="1" applyAlignment="1">
      <alignment horizontal="center"/>
    </xf>
    <xf numFmtId="4" fontId="10" fillId="0" borderId="14" xfId="0" applyNumberFormat="1" applyFont="1" applyBorder="1" applyAlignment="1">
      <alignment horizontal="center"/>
    </xf>
    <xf numFmtId="4" fontId="10" fillId="0" borderId="12" xfId="1" applyNumberFormat="1" applyFont="1" applyBorder="1" applyAlignment="1">
      <alignment horizontal="center"/>
    </xf>
    <xf numFmtId="4" fontId="10" fillId="0" borderId="13" xfId="1" applyNumberFormat="1" applyFont="1" applyBorder="1" applyAlignment="1">
      <alignment horizontal="center"/>
    </xf>
    <xf numFmtId="4" fontId="10" fillId="0" borderId="14" xfId="1" applyNumberFormat="1" applyFont="1" applyBorder="1" applyAlignment="1">
      <alignment horizontal="center"/>
    </xf>
    <xf numFmtId="4" fontId="10" fillId="0" borderId="12" xfId="1" applyNumberFormat="1" applyFont="1" applyFill="1" applyBorder="1" applyAlignment="1">
      <alignment horizontal="center"/>
    </xf>
    <xf numFmtId="4" fontId="10" fillId="0" borderId="13" xfId="1" applyNumberFormat="1" applyFont="1" applyFill="1" applyBorder="1" applyAlignment="1">
      <alignment horizontal="center"/>
    </xf>
    <xf numFmtId="4" fontId="10" fillId="0" borderId="14" xfId="1" applyNumberFormat="1" applyFont="1" applyFill="1" applyBorder="1" applyAlignment="1">
      <alignment horizontal="center"/>
    </xf>
    <xf numFmtId="4" fontId="7" fillId="0" borderId="12" xfId="1" applyNumberFormat="1" applyFont="1" applyFill="1" applyBorder="1" applyAlignment="1">
      <alignment horizontal="center" vertical="center"/>
    </xf>
    <xf numFmtId="4" fontId="7" fillId="0" borderId="13" xfId="1" applyNumberFormat="1" applyFont="1" applyFill="1" applyBorder="1" applyAlignment="1">
      <alignment horizontal="center" vertical="center"/>
    </xf>
    <xf numFmtId="4" fontId="7" fillId="0" borderId="14" xfId="1" applyNumberFormat="1" applyFont="1" applyFill="1" applyBorder="1" applyAlignment="1">
      <alignment horizontal="center" vertical="center"/>
    </xf>
    <xf numFmtId="49" fontId="3" fillId="0" borderId="3" xfId="2" applyNumberFormat="1" applyFont="1" applyFill="1" applyBorder="1" applyAlignment="1">
      <alignment horizontal="center" vertical="center"/>
    </xf>
    <xf numFmtId="49" fontId="3" fillId="0" borderId="4" xfId="2" applyNumberFormat="1" applyFont="1" applyFill="1" applyBorder="1" applyAlignment="1">
      <alignment horizontal="center" vertical="center"/>
    </xf>
    <xf numFmtId="49" fontId="3" fillId="0" borderId="5" xfId="2" applyNumberFormat="1" applyFont="1" applyFill="1" applyBorder="1" applyAlignment="1">
      <alignment horizontal="center" vertical="center"/>
    </xf>
  </cellXfs>
  <cellStyles count="8">
    <cellStyle name="Comma" xfId="1" builtinId="3"/>
    <cellStyle name="Normal" xfId="0" builtinId="0"/>
    <cellStyle name="เครื่องหมายจุลภาค 2" xfId="5"/>
    <cellStyle name="เครื่องหมายจุลภาค 3" xfId="3"/>
    <cellStyle name="ปกติ 2" xfId="6"/>
    <cellStyle name="ปกติ 3" xfId="4"/>
    <cellStyle name="ปกติ 4" xfId="7"/>
    <cellStyle name="ปกติ_ประมาณการเดือน ธค.2547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zoomScaleNormal="100" workbookViewId="0">
      <pane xSplit="1" ySplit="5" topLeftCell="B6" activePane="bottomRight" state="frozen"/>
      <selection activeCell="F14" sqref="F14"/>
      <selection pane="topRight" activeCell="F14" sqref="F14"/>
      <selection pane="bottomLeft" activeCell="F14" sqref="F14"/>
      <selection pane="bottomRight" activeCell="I8" sqref="I8"/>
    </sheetView>
  </sheetViews>
  <sheetFormatPr defaultColWidth="8" defaultRowHeight="21.75" x14ac:dyDescent="0.5"/>
  <cols>
    <col min="1" max="1" width="36.7109375" style="27" customWidth="1"/>
    <col min="2" max="3" width="11.5703125" style="27" customWidth="1"/>
    <col min="4" max="7" width="11.5703125" style="2" customWidth="1"/>
    <col min="8" max="16384" width="8" style="2"/>
  </cols>
  <sheetData>
    <row r="1" spans="1:7" ht="27.75" x14ac:dyDescent="0.65">
      <c r="A1" s="1" t="s">
        <v>58</v>
      </c>
      <c r="B1" s="1"/>
      <c r="C1" s="1"/>
      <c r="D1" s="1"/>
      <c r="E1" s="1"/>
      <c r="F1" s="1"/>
      <c r="G1" s="1"/>
    </row>
    <row r="2" spans="1:7" x14ac:dyDescent="0.5">
      <c r="A2" s="3"/>
      <c r="B2" s="3"/>
      <c r="C2" s="3"/>
      <c r="D2" s="3"/>
      <c r="E2" s="3"/>
      <c r="F2" s="3"/>
      <c r="G2" s="4" t="s">
        <v>0</v>
      </c>
    </row>
    <row r="3" spans="1:7" ht="27.75" x14ac:dyDescent="0.5">
      <c r="A3" s="47" t="s">
        <v>1</v>
      </c>
      <c r="B3" s="70" t="s">
        <v>57</v>
      </c>
      <c r="C3" s="71"/>
      <c r="D3" s="71"/>
      <c r="E3" s="71"/>
      <c r="F3" s="71"/>
      <c r="G3" s="72"/>
    </row>
    <row r="4" spans="1:7" ht="24" x14ac:dyDescent="0.5">
      <c r="A4" s="48"/>
      <c r="B4" s="50" t="s">
        <v>2</v>
      </c>
      <c r="C4" s="50"/>
      <c r="D4" s="50"/>
      <c r="E4" s="50" t="s">
        <v>3</v>
      </c>
      <c r="F4" s="50"/>
      <c r="G4" s="50"/>
    </row>
    <row r="5" spans="1:7" ht="24" x14ac:dyDescent="0.5">
      <c r="A5" s="49"/>
      <c r="B5" s="5" t="s">
        <v>4</v>
      </c>
      <c r="C5" s="5" t="s">
        <v>5</v>
      </c>
      <c r="D5" s="6" t="s">
        <v>6</v>
      </c>
      <c r="E5" s="5" t="s">
        <v>4</v>
      </c>
      <c r="F5" s="5" t="s">
        <v>5</v>
      </c>
      <c r="G5" s="6" t="s">
        <v>6</v>
      </c>
    </row>
    <row r="6" spans="1:7" s="9" customFormat="1" ht="24" x14ac:dyDescent="0.55000000000000004">
      <c r="A6" s="7" t="s">
        <v>7</v>
      </c>
      <c r="B6" s="8">
        <f t="shared" ref="B6:C6" si="0">+B7+B12+B20</f>
        <v>2890.76</v>
      </c>
      <c r="C6" s="8">
        <f t="shared" si="0"/>
        <v>920.06000000000006</v>
      </c>
      <c r="D6" s="8">
        <f>+D7+D12+D20</f>
        <v>3810.82</v>
      </c>
      <c r="E6" s="8">
        <f t="shared" ref="E6:F6" si="1">+E7+E12+E20</f>
        <v>2641.2400000000002</v>
      </c>
      <c r="F6" s="8">
        <f t="shared" si="1"/>
        <v>1020.4900000000001</v>
      </c>
      <c r="G6" s="8">
        <f>+G7+G12+G20</f>
        <v>3661.7299999999996</v>
      </c>
    </row>
    <row r="7" spans="1:7" s="9" customFormat="1" ht="24" x14ac:dyDescent="0.55000000000000004">
      <c r="A7" s="10" t="s">
        <v>8</v>
      </c>
      <c r="B7" s="11">
        <f t="shared" ref="B7:G7" si="2">+B8+B9+B10+B11</f>
        <v>1232.21</v>
      </c>
      <c r="C7" s="11">
        <f t="shared" si="2"/>
        <v>738.45</v>
      </c>
      <c r="D7" s="11">
        <f t="shared" si="2"/>
        <v>1970.6600000000003</v>
      </c>
      <c r="E7" s="11">
        <f t="shared" si="2"/>
        <v>1200.0900000000001</v>
      </c>
      <c r="F7" s="11">
        <f t="shared" si="2"/>
        <v>774.36</v>
      </c>
      <c r="G7" s="11">
        <f t="shared" si="2"/>
        <v>1974.4499999999998</v>
      </c>
    </row>
    <row r="8" spans="1:7" s="9" customFormat="1" ht="24" x14ac:dyDescent="0.55000000000000004">
      <c r="A8" s="12" t="s">
        <v>9</v>
      </c>
      <c r="B8" s="13">
        <v>498.51</v>
      </c>
      <c r="C8" s="13">
        <v>117.72</v>
      </c>
      <c r="D8" s="14">
        <f>SUM(B8:C8)</f>
        <v>616.23</v>
      </c>
      <c r="E8" s="13">
        <v>515.1</v>
      </c>
      <c r="F8" s="13">
        <v>267.45999999999998</v>
      </c>
      <c r="G8" s="14">
        <f t="shared" ref="G8:G11" si="3">SUM(E8:F8)</f>
        <v>782.56</v>
      </c>
    </row>
    <row r="9" spans="1:7" s="9" customFormat="1" ht="24" x14ac:dyDescent="0.55000000000000004">
      <c r="A9" s="12" t="s">
        <v>10</v>
      </c>
      <c r="B9" s="13">
        <v>53.77</v>
      </c>
      <c r="C9" s="13">
        <v>32.590000000000003</v>
      </c>
      <c r="D9" s="14">
        <f t="shared" ref="D9:D19" si="4">SUM(B9:C9)</f>
        <v>86.360000000000014</v>
      </c>
      <c r="E9" s="13">
        <v>46.71</v>
      </c>
      <c r="F9" s="13">
        <v>46.99</v>
      </c>
      <c r="G9" s="14">
        <f t="shared" si="3"/>
        <v>93.7</v>
      </c>
    </row>
    <row r="10" spans="1:7" s="9" customFormat="1" ht="24" x14ac:dyDescent="0.55000000000000004">
      <c r="A10" s="12" t="s">
        <v>11</v>
      </c>
      <c r="B10" s="13">
        <v>228.08</v>
      </c>
      <c r="C10" s="13">
        <v>534.63</v>
      </c>
      <c r="D10" s="14">
        <f t="shared" si="4"/>
        <v>762.71</v>
      </c>
      <c r="E10" s="13">
        <v>214.54</v>
      </c>
      <c r="F10" s="13">
        <v>428.8</v>
      </c>
      <c r="G10" s="14">
        <f t="shared" si="3"/>
        <v>643.34</v>
      </c>
    </row>
    <row r="11" spans="1:7" s="9" customFormat="1" ht="24" x14ac:dyDescent="0.55000000000000004">
      <c r="A11" s="12" t="s">
        <v>12</v>
      </c>
      <c r="B11" s="13">
        <v>451.85</v>
      </c>
      <c r="C11" s="13">
        <v>53.51</v>
      </c>
      <c r="D11" s="14">
        <f t="shared" si="4"/>
        <v>505.36</v>
      </c>
      <c r="E11" s="13">
        <v>423.74</v>
      </c>
      <c r="F11" s="13">
        <v>31.11</v>
      </c>
      <c r="G11" s="14">
        <f t="shared" si="3"/>
        <v>454.85</v>
      </c>
    </row>
    <row r="12" spans="1:7" s="9" customFormat="1" ht="24" x14ac:dyDescent="0.55000000000000004">
      <c r="A12" s="10" t="s">
        <v>13</v>
      </c>
      <c r="B12" s="11">
        <f t="shared" ref="B12:C12" si="5">+B13+B14+B15+B16+B17+B18+B19</f>
        <v>1658.55</v>
      </c>
      <c r="C12" s="11">
        <f t="shared" si="5"/>
        <v>52.74</v>
      </c>
      <c r="D12" s="11">
        <f>+D13+D14+D15+D16+D17+D18+D19</f>
        <v>1711.29</v>
      </c>
      <c r="E12" s="11">
        <f t="shared" ref="E12:F12" si="6">+E13+E14+E15+E16+E17+E18+E19</f>
        <v>1441.15</v>
      </c>
      <c r="F12" s="11">
        <f t="shared" si="6"/>
        <v>122.30000000000001</v>
      </c>
      <c r="G12" s="11">
        <f>+G13+G14+G15+G16+G17+G18+G19</f>
        <v>1563.45</v>
      </c>
    </row>
    <row r="13" spans="1:7" s="9" customFormat="1" ht="24" x14ac:dyDescent="0.55000000000000004">
      <c r="A13" s="12" t="s">
        <v>14</v>
      </c>
      <c r="B13" s="13">
        <v>428.79</v>
      </c>
      <c r="C13" s="13">
        <v>52.2</v>
      </c>
      <c r="D13" s="14">
        <f t="shared" si="4"/>
        <v>480.99</v>
      </c>
      <c r="E13" s="13">
        <v>398.87</v>
      </c>
      <c r="F13" s="13">
        <v>90.93</v>
      </c>
      <c r="G13" s="14">
        <f t="shared" ref="G13:G19" si="7">SUM(E13:F13)</f>
        <v>489.8</v>
      </c>
    </row>
    <row r="14" spans="1:7" s="9" customFormat="1" ht="24" x14ac:dyDescent="0.55000000000000004">
      <c r="A14" s="12" t="s">
        <v>15</v>
      </c>
      <c r="B14" s="13">
        <v>874.44</v>
      </c>
      <c r="C14" s="13">
        <v>0.4</v>
      </c>
      <c r="D14" s="14">
        <f t="shared" si="4"/>
        <v>874.84</v>
      </c>
      <c r="E14" s="13">
        <v>695.6</v>
      </c>
      <c r="F14" s="13">
        <v>28.28</v>
      </c>
      <c r="G14" s="14">
        <f t="shared" si="7"/>
        <v>723.88</v>
      </c>
    </row>
    <row r="15" spans="1:7" s="9" customFormat="1" ht="24" x14ac:dyDescent="0.55000000000000004">
      <c r="A15" s="12" t="s">
        <v>16</v>
      </c>
      <c r="B15" s="13">
        <v>173.3</v>
      </c>
      <c r="C15" s="13">
        <v>0</v>
      </c>
      <c r="D15" s="14">
        <f t="shared" si="4"/>
        <v>173.3</v>
      </c>
      <c r="E15" s="13">
        <v>187.26</v>
      </c>
      <c r="F15" s="13">
        <v>1.03</v>
      </c>
      <c r="G15" s="14">
        <f t="shared" si="7"/>
        <v>188.29</v>
      </c>
    </row>
    <row r="16" spans="1:7" s="9" customFormat="1" ht="24" x14ac:dyDescent="0.55000000000000004">
      <c r="A16" s="15" t="s">
        <v>17</v>
      </c>
      <c r="B16" s="16">
        <v>33.72</v>
      </c>
      <c r="C16" s="16">
        <v>0</v>
      </c>
      <c r="D16" s="14">
        <f t="shared" si="4"/>
        <v>33.72</v>
      </c>
      <c r="E16" s="16">
        <v>29.74</v>
      </c>
      <c r="F16" s="16">
        <v>1.03</v>
      </c>
      <c r="G16" s="14">
        <f t="shared" si="7"/>
        <v>30.77</v>
      </c>
    </row>
    <row r="17" spans="1:7" s="9" customFormat="1" ht="24" x14ac:dyDescent="0.55000000000000004">
      <c r="A17" s="12" t="s">
        <v>18</v>
      </c>
      <c r="B17" s="13">
        <v>76.81</v>
      </c>
      <c r="C17" s="13">
        <v>0</v>
      </c>
      <c r="D17" s="14">
        <f t="shared" si="4"/>
        <v>76.81</v>
      </c>
      <c r="E17" s="13">
        <v>105.01</v>
      </c>
      <c r="F17" s="13">
        <v>0</v>
      </c>
      <c r="G17" s="14">
        <f t="shared" si="7"/>
        <v>105.01</v>
      </c>
    </row>
    <row r="18" spans="1:7" s="9" customFormat="1" ht="24" x14ac:dyDescent="0.55000000000000004">
      <c r="A18" s="17" t="s">
        <v>19</v>
      </c>
      <c r="B18" s="18">
        <v>8.9</v>
      </c>
      <c r="C18" s="18">
        <v>0</v>
      </c>
      <c r="D18" s="14">
        <f t="shared" si="4"/>
        <v>8.9</v>
      </c>
      <c r="E18" s="18">
        <v>4.16</v>
      </c>
      <c r="F18" s="18">
        <v>0</v>
      </c>
      <c r="G18" s="14">
        <f t="shared" si="7"/>
        <v>4.16</v>
      </c>
    </row>
    <row r="19" spans="1:7" s="9" customFormat="1" ht="24" x14ac:dyDescent="0.55000000000000004">
      <c r="A19" s="12" t="s">
        <v>20</v>
      </c>
      <c r="B19" s="13">
        <v>62.59</v>
      </c>
      <c r="C19" s="13">
        <v>0.14000000000000001</v>
      </c>
      <c r="D19" s="14">
        <f t="shared" si="4"/>
        <v>62.730000000000004</v>
      </c>
      <c r="E19" s="13">
        <v>20.51</v>
      </c>
      <c r="F19" s="13">
        <v>1.03</v>
      </c>
      <c r="G19" s="14">
        <f t="shared" si="7"/>
        <v>21.540000000000003</v>
      </c>
    </row>
    <row r="20" spans="1:7" s="9" customFormat="1" ht="24" x14ac:dyDescent="0.25">
      <c r="A20" s="10" t="s">
        <v>21</v>
      </c>
      <c r="B20" s="19">
        <v>0</v>
      </c>
      <c r="C20" s="19">
        <f>ROUND((B7+C7+B12+C12)*0.07*6/12,2)</f>
        <v>128.87</v>
      </c>
      <c r="D20" s="20">
        <f>SUM(B20:C20)</f>
        <v>128.87</v>
      </c>
      <c r="E20" s="19">
        <v>0</v>
      </c>
      <c r="F20" s="19">
        <f>ROUND((E7+F7+E12+F12)*0.07*6/12,2)</f>
        <v>123.83</v>
      </c>
      <c r="G20" s="20">
        <f>SUM(E20:F20)</f>
        <v>123.83</v>
      </c>
    </row>
    <row r="21" spans="1:7" s="9" customFormat="1" ht="24" x14ac:dyDescent="0.25">
      <c r="A21" s="10" t="s">
        <v>22</v>
      </c>
      <c r="B21" s="20">
        <f t="shared" ref="B21:G21" si="8">+B22+B23+B24</f>
        <v>0</v>
      </c>
      <c r="C21" s="20">
        <f t="shared" si="8"/>
        <v>1176.3699999999999</v>
      </c>
      <c r="D21" s="20">
        <f t="shared" si="8"/>
        <v>1176.3699999999999</v>
      </c>
      <c r="E21" s="20">
        <f t="shared" si="8"/>
        <v>0</v>
      </c>
      <c r="F21" s="20">
        <f t="shared" si="8"/>
        <v>983.29</v>
      </c>
      <c r="G21" s="20">
        <f t="shared" si="8"/>
        <v>983.29</v>
      </c>
    </row>
    <row r="22" spans="1:7" s="9" customFormat="1" ht="24" x14ac:dyDescent="0.55000000000000004">
      <c r="A22" s="12" t="s">
        <v>23</v>
      </c>
      <c r="B22" s="13">
        <v>0</v>
      </c>
      <c r="C22" s="13">
        <v>959.31</v>
      </c>
      <c r="D22" s="14">
        <f t="shared" ref="D22:D24" si="9">SUM(B22:C22)</f>
        <v>959.31</v>
      </c>
      <c r="E22" s="13">
        <v>0</v>
      </c>
      <c r="F22" s="13">
        <v>673.37</v>
      </c>
      <c r="G22" s="14">
        <f t="shared" ref="G22:G24" si="10">SUM(E22:F22)</f>
        <v>673.37</v>
      </c>
    </row>
    <row r="23" spans="1:7" s="9" customFormat="1" ht="24" x14ac:dyDescent="0.55000000000000004">
      <c r="A23" s="12" t="s">
        <v>24</v>
      </c>
      <c r="B23" s="13">
        <v>0</v>
      </c>
      <c r="C23" s="13">
        <v>157.33000000000001</v>
      </c>
      <c r="D23" s="14">
        <f t="shared" si="9"/>
        <v>157.33000000000001</v>
      </c>
      <c r="E23" s="13">
        <v>0</v>
      </c>
      <c r="F23" s="13">
        <v>243.89</v>
      </c>
      <c r="G23" s="14">
        <f t="shared" si="10"/>
        <v>243.89</v>
      </c>
    </row>
    <row r="24" spans="1:7" s="9" customFormat="1" ht="24" x14ac:dyDescent="0.55000000000000004">
      <c r="A24" s="21" t="s">
        <v>25</v>
      </c>
      <c r="B24" s="22">
        <v>0</v>
      </c>
      <c r="C24" s="22">
        <v>59.73</v>
      </c>
      <c r="D24" s="14">
        <f t="shared" si="9"/>
        <v>59.73</v>
      </c>
      <c r="E24" s="22">
        <v>0</v>
      </c>
      <c r="F24" s="22">
        <v>66.03</v>
      </c>
      <c r="G24" s="14">
        <f t="shared" si="10"/>
        <v>66.03</v>
      </c>
    </row>
    <row r="25" spans="1:7" s="9" customFormat="1" ht="24" x14ac:dyDescent="0.25">
      <c r="A25" s="10" t="s">
        <v>26</v>
      </c>
      <c r="B25" s="20">
        <f t="shared" ref="B25:C25" si="11">+B6+B21</f>
        <v>2890.76</v>
      </c>
      <c r="C25" s="20">
        <f t="shared" si="11"/>
        <v>2096.4299999999998</v>
      </c>
      <c r="D25" s="20">
        <f>+D6+D21</f>
        <v>4987.1900000000005</v>
      </c>
      <c r="E25" s="20">
        <f t="shared" ref="E25:F25" si="12">+E6+E21</f>
        <v>2641.2400000000002</v>
      </c>
      <c r="F25" s="20">
        <f t="shared" si="12"/>
        <v>2003.7800000000002</v>
      </c>
      <c r="G25" s="20">
        <f>+G6+G21</f>
        <v>4645.0199999999995</v>
      </c>
    </row>
    <row r="26" spans="1:7" s="9" customFormat="1" ht="24" x14ac:dyDescent="0.25">
      <c r="A26" s="23" t="s">
        <v>27</v>
      </c>
      <c r="B26" s="20">
        <f>+ROUND(B25/B27*1000,0)</f>
        <v>4101</v>
      </c>
      <c r="C26" s="20">
        <f>+ROUND(C25/B27*1000,0)</f>
        <v>2974</v>
      </c>
      <c r="D26" s="20">
        <f>+ROUND(D25/B27*1000,0)</f>
        <v>7076</v>
      </c>
      <c r="E26" s="20">
        <f>+ROUND(E25/E27*1000,0)</f>
        <v>4052</v>
      </c>
      <c r="F26" s="20">
        <f>+ROUND(F25/E27*1000,0)</f>
        <v>3074</v>
      </c>
      <c r="G26" s="20">
        <f>+ROUND(G25/E27*1000,0)</f>
        <v>7127</v>
      </c>
    </row>
    <row r="27" spans="1:7" s="9" customFormat="1" ht="24" x14ac:dyDescent="0.25">
      <c r="A27" s="44" t="s">
        <v>28</v>
      </c>
      <c r="B27" s="67">
        <v>704.84</v>
      </c>
      <c r="C27" s="68"/>
      <c r="D27" s="69"/>
      <c r="E27" s="67">
        <v>651.77</v>
      </c>
      <c r="F27" s="68"/>
      <c r="G27" s="69"/>
    </row>
    <row r="28" spans="1:7" s="46" customFormat="1" ht="24" x14ac:dyDescent="0.55000000000000004">
      <c r="A28" s="45" t="s">
        <v>59</v>
      </c>
      <c r="B28" s="64">
        <f>8.08*1000</f>
        <v>8080</v>
      </c>
      <c r="C28" s="65"/>
      <c r="D28" s="66"/>
      <c r="E28" s="64">
        <f>8.08*1000</f>
        <v>8080</v>
      </c>
      <c r="F28" s="65"/>
      <c r="G28" s="66"/>
    </row>
    <row r="29" spans="1:7" s="46" customFormat="1" ht="24" x14ac:dyDescent="0.55000000000000004">
      <c r="A29" s="45" t="s">
        <v>29</v>
      </c>
      <c r="B29" s="61">
        <f>B27*B28/1000</f>
        <v>5695.1072000000004</v>
      </c>
      <c r="C29" s="62"/>
      <c r="D29" s="63"/>
      <c r="E29" s="61">
        <f>E27*E28/1000</f>
        <v>5266.3015999999998</v>
      </c>
      <c r="F29" s="62"/>
      <c r="G29" s="63"/>
    </row>
    <row r="30" spans="1:7" s="40" customFormat="1" ht="24" x14ac:dyDescent="0.55000000000000004">
      <c r="A30" s="24" t="s">
        <v>30</v>
      </c>
      <c r="B30" s="25">
        <f>B29-B25</f>
        <v>2804.3472000000002</v>
      </c>
      <c r="C30" s="25"/>
      <c r="D30" s="25">
        <f>B29-D25</f>
        <v>707.91719999999987</v>
      </c>
      <c r="E30" s="25">
        <f>E29-E25</f>
        <v>2625.0615999999995</v>
      </c>
      <c r="F30" s="25"/>
      <c r="G30" s="25">
        <f>E29-G25</f>
        <v>621.28160000000025</v>
      </c>
    </row>
    <row r="31" spans="1:7" s="40" customFormat="1" ht="24" x14ac:dyDescent="0.55000000000000004">
      <c r="A31" s="26" t="s">
        <v>60</v>
      </c>
      <c r="B31" s="41">
        <f>B30/B27*1000</f>
        <v>3978.7004142784176</v>
      </c>
      <c r="C31" s="41"/>
      <c r="D31" s="41">
        <f>D30/B27*1000</f>
        <v>1004.3658135179614</v>
      </c>
      <c r="E31" s="41">
        <f>E30/E27*1000</f>
        <v>4027.5888733755769</v>
      </c>
      <c r="F31" s="41"/>
      <c r="G31" s="41">
        <f>G30/E27*1000</f>
        <v>953.22214891756346</v>
      </c>
    </row>
    <row r="32" spans="1:7" ht="24" x14ac:dyDescent="0.55000000000000004">
      <c r="D32" s="28"/>
      <c r="E32" s="28"/>
      <c r="F32" s="28"/>
      <c r="G32" s="28"/>
    </row>
  </sheetData>
  <mergeCells count="10">
    <mergeCell ref="A3:A5"/>
    <mergeCell ref="B3:G3"/>
    <mergeCell ref="B4:D4"/>
    <mergeCell ref="E4:G4"/>
    <mergeCell ref="E29:G29"/>
    <mergeCell ref="E28:G28"/>
    <mergeCell ref="E27:G27"/>
    <mergeCell ref="B29:D29"/>
    <mergeCell ref="B28:D28"/>
    <mergeCell ref="B27:D27"/>
  </mergeCells>
  <printOptions horizontalCentered="1"/>
  <pageMargins left="0.18" right="0.25" top="0.75" bottom="0.18" header="0.3" footer="0.3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zoomScaleNormal="100" workbookViewId="0">
      <pane xSplit="1" ySplit="5" topLeftCell="B21" activePane="bottomRight" state="frozen"/>
      <selection activeCell="F14" sqref="F14"/>
      <selection pane="topRight" activeCell="F14" sqref="F14"/>
      <selection pane="bottomLeft" activeCell="F14" sqref="F14"/>
      <selection pane="bottomRight" activeCell="K27" sqref="K27"/>
    </sheetView>
  </sheetViews>
  <sheetFormatPr defaultRowHeight="24" x14ac:dyDescent="0.55000000000000004"/>
  <cols>
    <col min="1" max="1" width="38.140625" style="30" customWidth="1"/>
    <col min="2" max="7" width="11.7109375" style="30" customWidth="1"/>
    <col min="8" max="239" width="9" style="30"/>
    <col min="240" max="240" width="39.42578125" style="30" customWidth="1"/>
    <col min="241" max="256" width="9.7109375" style="30" customWidth="1"/>
    <col min="257" max="495" width="9" style="30"/>
    <col min="496" max="496" width="39.42578125" style="30" customWidth="1"/>
    <col min="497" max="512" width="9.7109375" style="30" customWidth="1"/>
    <col min="513" max="751" width="9" style="30"/>
    <col min="752" max="752" width="39.42578125" style="30" customWidth="1"/>
    <col min="753" max="768" width="9.7109375" style="30" customWidth="1"/>
    <col min="769" max="1007" width="9" style="30"/>
    <col min="1008" max="1008" width="39.42578125" style="30" customWidth="1"/>
    <col min="1009" max="1024" width="9.7109375" style="30" customWidth="1"/>
    <col min="1025" max="1263" width="9" style="30"/>
    <col min="1264" max="1264" width="39.42578125" style="30" customWidth="1"/>
    <col min="1265" max="1280" width="9.7109375" style="30" customWidth="1"/>
    <col min="1281" max="1519" width="9" style="30"/>
    <col min="1520" max="1520" width="39.42578125" style="30" customWidth="1"/>
    <col min="1521" max="1536" width="9.7109375" style="30" customWidth="1"/>
    <col min="1537" max="1775" width="9" style="30"/>
    <col min="1776" max="1776" width="39.42578125" style="30" customWidth="1"/>
    <col min="1777" max="1792" width="9.7109375" style="30" customWidth="1"/>
    <col min="1793" max="2031" width="9" style="30"/>
    <col min="2032" max="2032" width="39.42578125" style="30" customWidth="1"/>
    <col min="2033" max="2048" width="9.7109375" style="30" customWidth="1"/>
    <col min="2049" max="2287" width="9" style="30"/>
    <col min="2288" max="2288" width="39.42578125" style="30" customWidth="1"/>
    <col min="2289" max="2304" width="9.7109375" style="30" customWidth="1"/>
    <col min="2305" max="2543" width="9" style="30"/>
    <col min="2544" max="2544" width="39.42578125" style="30" customWidth="1"/>
    <col min="2545" max="2560" width="9.7109375" style="30" customWidth="1"/>
    <col min="2561" max="2799" width="9" style="30"/>
    <col min="2800" max="2800" width="39.42578125" style="30" customWidth="1"/>
    <col min="2801" max="2816" width="9.7109375" style="30" customWidth="1"/>
    <col min="2817" max="3055" width="9" style="30"/>
    <col min="3056" max="3056" width="39.42578125" style="30" customWidth="1"/>
    <col min="3057" max="3072" width="9.7109375" style="30" customWidth="1"/>
    <col min="3073" max="3311" width="9" style="30"/>
    <col min="3312" max="3312" width="39.42578125" style="30" customWidth="1"/>
    <col min="3313" max="3328" width="9.7109375" style="30" customWidth="1"/>
    <col min="3329" max="3567" width="9" style="30"/>
    <col min="3568" max="3568" width="39.42578125" style="30" customWidth="1"/>
    <col min="3569" max="3584" width="9.7109375" style="30" customWidth="1"/>
    <col min="3585" max="3823" width="9" style="30"/>
    <col min="3824" max="3824" width="39.42578125" style="30" customWidth="1"/>
    <col min="3825" max="3840" width="9.7109375" style="30" customWidth="1"/>
    <col min="3841" max="4079" width="9" style="30"/>
    <col min="4080" max="4080" width="39.42578125" style="30" customWidth="1"/>
    <col min="4081" max="4096" width="9.7109375" style="30" customWidth="1"/>
    <col min="4097" max="4335" width="9" style="30"/>
    <col min="4336" max="4336" width="39.42578125" style="30" customWidth="1"/>
    <col min="4337" max="4352" width="9.7109375" style="30" customWidth="1"/>
    <col min="4353" max="4591" width="9" style="30"/>
    <col min="4592" max="4592" width="39.42578125" style="30" customWidth="1"/>
    <col min="4593" max="4608" width="9.7109375" style="30" customWidth="1"/>
    <col min="4609" max="4847" width="9" style="30"/>
    <col min="4848" max="4848" width="39.42578125" style="30" customWidth="1"/>
    <col min="4849" max="4864" width="9.7109375" style="30" customWidth="1"/>
    <col min="4865" max="5103" width="9" style="30"/>
    <col min="5104" max="5104" width="39.42578125" style="30" customWidth="1"/>
    <col min="5105" max="5120" width="9.7109375" style="30" customWidth="1"/>
    <col min="5121" max="5359" width="9" style="30"/>
    <col min="5360" max="5360" width="39.42578125" style="30" customWidth="1"/>
    <col min="5361" max="5376" width="9.7109375" style="30" customWidth="1"/>
    <col min="5377" max="5615" width="9" style="30"/>
    <col min="5616" max="5616" width="39.42578125" style="30" customWidth="1"/>
    <col min="5617" max="5632" width="9.7109375" style="30" customWidth="1"/>
    <col min="5633" max="5871" width="9" style="30"/>
    <col min="5872" max="5872" width="39.42578125" style="30" customWidth="1"/>
    <col min="5873" max="5888" width="9.7109375" style="30" customWidth="1"/>
    <col min="5889" max="6127" width="9" style="30"/>
    <col min="6128" max="6128" width="39.42578125" style="30" customWidth="1"/>
    <col min="6129" max="6144" width="9.7109375" style="30" customWidth="1"/>
    <col min="6145" max="6383" width="9" style="30"/>
    <col min="6384" max="6384" width="39.42578125" style="30" customWidth="1"/>
    <col min="6385" max="6400" width="9.7109375" style="30" customWidth="1"/>
    <col min="6401" max="6639" width="9" style="30"/>
    <col min="6640" max="6640" width="39.42578125" style="30" customWidth="1"/>
    <col min="6641" max="6656" width="9.7109375" style="30" customWidth="1"/>
    <col min="6657" max="6895" width="9" style="30"/>
    <col min="6896" max="6896" width="39.42578125" style="30" customWidth="1"/>
    <col min="6897" max="6912" width="9.7109375" style="30" customWidth="1"/>
    <col min="6913" max="7151" width="9" style="30"/>
    <col min="7152" max="7152" width="39.42578125" style="30" customWidth="1"/>
    <col min="7153" max="7168" width="9.7109375" style="30" customWidth="1"/>
    <col min="7169" max="7407" width="9" style="30"/>
    <col min="7408" max="7408" width="39.42578125" style="30" customWidth="1"/>
    <col min="7409" max="7424" width="9.7109375" style="30" customWidth="1"/>
    <col min="7425" max="7663" width="9" style="30"/>
    <col min="7664" max="7664" width="39.42578125" style="30" customWidth="1"/>
    <col min="7665" max="7680" width="9.7109375" style="30" customWidth="1"/>
    <col min="7681" max="7919" width="9" style="30"/>
    <col min="7920" max="7920" width="39.42578125" style="30" customWidth="1"/>
    <col min="7921" max="7936" width="9.7109375" style="30" customWidth="1"/>
    <col min="7937" max="8175" width="9" style="30"/>
    <col min="8176" max="8176" width="39.42578125" style="30" customWidth="1"/>
    <col min="8177" max="8192" width="9.7109375" style="30" customWidth="1"/>
    <col min="8193" max="8431" width="9" style="30"/>
    <col min="8432" max="8432" width="39.42578125" style="30" customWidth="1"/>
    <col min="8433" max="8448" width="9.7109375" style="30" customWidth="1"/>
    <col min="8449" max="8687" width="9" style="30"/>
    <col min="8688" max="8688" width="39.42578125" style="30" customWidth="1"/>
    <col min="8689" max="8704" width="9.7109375" style="30" customWidth="1"/>
    <col min="8705" max="8943" width="9" style="30"/>
    <col min="8944" max="8944" width="39.42578125" style="30" customWidth="1"/>
    <col min="8945" max="8960" width="9.7109375" style="30" customWidth="1"/>
    <col min="8961" max="9199" width="9" style="30"/>
    <col min="9200" max="9200" width="39.42578125" style="30" customWidth="1"/>
    <col min="9201" max="9216" width="9.7109375" style="30" customWidth="1"/>
    <col min="9217" max="9455" width="9" style="30"/>
    <col min="9456" max="9456" width="39.42578125" style="30" customWidth="1"/>
    <col min="9457" max="9472" width="9.7109375" style="30" customWidth="1"/>
    <col min="9473" max="9711" width="9" style="30"/>
    <col min="9712" max="9712" width="39.42578125" style="30" customWidth="1"/>
    <col min="9713" max="9728" width="9.7109375" style="30" customWidth="1"/>
    <col min="9729" max="9967" width="9" style="30"/>
    <col min="9968" max="9968" width="39.42578125" style="30" customWidth="1"/>
    <col min="9969" max="9984" width="9.7109375" style="30" customWidth="1"/>
    <col min="9985" max="10223" width="9" style="30"/>
    <col min="10224" max="10224" width="39.42578125" style="30" customWidth="1"/>
    <col min="10225" max="10240" width="9.7109375" style="30" customWidth="1"/>
    <col min="10241" max="10479" width="9" style="30"/>
    <col min="10480" max="10480" width="39.42578125" style="30" customWidth="1"/>
    <col min="10481" max="10496" width="9.7109375" style="30" customWidth="1"/>
    <col min="10497" max="10735" width="9" style="30"/>
    <col min="10736" max="10736" width="39.42578125" style="30" customWidth="1"/>
    <col min="10737" max="10752" width="9.7109375" style="30" customWidth="1"/>
    <col min="10753" max="10991" width="9" style="30"/>
    <col min="10992" max="10992" width="39.42578125" style="30" customWidth="1"/>
    <col min="10993" max="11008" width="9.7109375" style="30" customWidth="1"/>
    <col min="11009" max="11247" width="9" style="30"/>
    <col min="11248" max="11248" width="39.42578125" style="30" customWidth="1"/>
    <col min="11249" max="11264" width="9.7109375" style="30" customWidth="1"/>
    <col min="11265" max="11503" width="9" style="30"/>
    <col min="11504" max="11504" width="39.42578125" style="30" customWidth="1"/>
    <col min="11505" max="11520" width="9.7109375" style="30" customWidth="1"/>
    <col min="11521" max="11759" width="9" style="30"/>
    <col min="11760" max="11760" width="39.42578125" style="30" customWidth="1"/>
    <col min="11761" max="11776" width="9.7109375" style="30" customWidth="1"/>
    <col min="11777" max="12015" width="9" style="30"/>
    <col min="12016" max="12016" width="39.42578125" style="30" customWidth="1"/>
    <col min="12017" max="12032" width="9.7109375" style="30" customWidth="1"/>
    <col min="12033" max="12271" width="9" style="30"/>
    <col min="12272" max="12272" width="39.42578125" style="30" customWidth="1"/>
    <col min="12273" max="12288" width="9.7109375" style="30" customWidth="1"/>
    <col min="12289" max="12527" width="9" style="30"/>
    <col min="12528" max="12528" width="39.42578125" style="30" customWidth="1"/>
    <col min="12529" max="12544" width="9.7109375" style="30" customWidth="1"/>
    <col min="12545" max="12783" width="9" style="30"/>
    <col min="12784" max="12784" width="39.42578125" style="30" customWidth="1"/>
    <col min="12785" max="12800" width="9.7109375" style="30" customWidth="1"/>
    <col min="12801" max="13039" width="9" style="30"/>
    <col min="13040" max="13040" width="39.42578125" style="30" customWidth="1"/>
    <col min="13041" max="13056" width="9.7109375" style="30" customWidth="1"/>
    <col min="13057" max="13295" width="9" style="30"/>
    <col min="13296" max="13296" width="39.42578125" style="30" customWidth="1"/>
    <col min="13297" max="13312" width="9.7109375" style="30" customWidth="1"/>
    <col min="13313" max="13551" width="9" style="30"/>
    <col min="13552" max="13552" width="39.42578125" style="30" customWidth="1"/>
    <col min="13553" max="13568" width="9.7109375" style="30" customWidth="1"/>
    <col min="13569" max="13807" width="9" style="30"/>
    <col min="13808" max="13808" width="39.42578125" style="30" customWidth="1"/>
    <col min="13809" max="13824" width="9.7109375" style="30" customWidth="1"/>
    <col min="13825" max="14063" width="9" style="30"/>
    <col min="14064" max="14064" width="39.42578125" style="30" customWidth="1"/>
    <col min="14065" max="14080" width="9.7109375" style="30" customWidth="1"/>
    <col min="14081" max="14319" width="9" style="30"/>
    <col min="14320" max="14320" width="39.42578125" style="30" customWidth="1"/>
    <col min="14321" max="14336" width="9.7109375" style="30" customWidth="1"/>
    <col min="14337" max="14575" width="9" style="30"/>
    <col min="14576" max="14576" width="39.42578125" style="30" customWidth="1"/>
    <col min="14577" max="14592" width="9.7109375" style="30" customWidth="1"/>
    <col min="14593" max="14831" width="9" style="30"/>
    <col min="14832" max="14832" width="39.42578125" style="30" customWidth="1"/>
    <col min="14833" max="14848" width="9.7109375" style="30" customWidth="1"/>
    <col min="14849" max="15087" width="9" style="30"/>
    <col min="15088" max="15088" width="39.42578125" style="30" customWidth="1"/>
    <col min="15089" max="15104" width="9.7109375" style="30" customWidth="1"/>
    <col min="15105" max="15343" width="9" style="30"/>
    <col min="15344" max="15344" width="39.42578125" style="30" customWidth="1"/>
    <col min="15345" max="15360" width="9.7109375" style="30" customWidth="1"/>
    <col min="15361" max="15599" width="9" style="30"/>
    <col min="15600" max="15600" width="39.42578125" style="30" customWidth="1"/>
    <col min="15601" max="15616" width="9.7109375" style="30" customWidth="1"/>
    <col min="15617" max="15855" width="9" style="30"/>
    <col min="15856" max="15856" width="39.42578125" style="30" customWidth="1"/>
    <col min="15857" max="15872" width="9.7109375" style="30" customWidth="1"/>
    <col min="15873" max="16111" width="9" style="30"/>
    <col min="16112" max="16112" width="39.42578125" style="30" customWidth="1"/>
    <col min="16113" max="16128" width="9.7109375" style="30" customWidth="1"/>
    <col min="16129" max="16384" width="9" style="30"/>
  </cols>
  <sheetData>
    <row r="1" spans="1:7" x14ac:dyDescent="0.55000000000000004">
      <c r="A1" s="29" t="s">
        <v>61</v>
      </c>
      <c r="B1" s="29"/>
      <c r="C1" s="29"/>
      <c r="E1" s="29"/>
      <c r="F1" s="29"/>
    </row>
    <row r="2" spans="1:7" x14ac:dyDescent="0.55000000000000004">
      <c r="A2" s="43"/>
      <c r="B2" s="43"/>
      <c r="C2" s="43"/>
      <c r="D2" s="43"/>
      <c r="E2" s="43"/>
      <c r="F2" s="43"/>
      <c r="G2" s="43" t="s">
        <v>31</v>
      </c>
    </row>
    <row r="3" spans="1:7" x14ac:dyDescent="0.55000000000000004">
      <c r="A3" s="47" t="s">
        <v>1</v>
      </c>
      <c r="B3" s="50" t="s">
        <v>57</v>
      </c>
      <c r="C3" s="50"/>
      <c r="D3" s="50"/>
      <c r="E3" s="50"/>
      <c r="F3" s="50"/>
      <c r="G3" s="50"/>
    </row>
    <row r="4" spans="1:7" x14ac:dyDescent="0.55000000000000004">
      <c r="A4" s="48"/>
      <c r="B4" s="51" t="s">
        <v>2</v>
      </c>
      <c r="C4" s="51"/>
      <c r="D4" s="51"/>
      <c r="E4" s="51" t="s">
        <v>3</v>
      </c>
      <c r="F4" s="51"/>
      <c r="G4" s="51"/>
    </row>
    <row r="5" spans="1:7" x14ac:dyDescent="0.55000000000000004">
      <c r="A5" s="49"/>
      <c r="B5" s="42" t="s">
        <v>4</v>
      </c>
      <c r="C5" s="42" t="s">
        <v>5</v>
      </c>
      <c r="D5" s="42" t="s">
        <v>6</v>
      </c>
      <c r="E5" s="42" t="s">
        <v>4</v>
      </c>
      <c r="F5" s="42" t="s">
        <v>5</v>
      </c>
      <c r="G5" s="42" t="s">
        <v>6</v>
      </c>
    </row>
    <row r="6" spans="1:7" s="33" customFormat="1" x14ac:dyDescent="0.55000000000000004">
      <c r="A6" s="31" t="s">
        <v>32</v>
      </c>
      <c r="B6" s="32">
        <f t="shared" ref="B6:G6" si="0">B7+B12+B20</f>
        <v>7426.7</v>
      </c>
      <c r="C6" s="32">
        <f t="shared" si="0"/>
        <v>6731.2</v>
      </c>
      <c r="D6" s="32">
        <f t="shared" si="0"/>
        <v>14157.9</v>
      </c>
      <c r="E6" s="32">
        <f t="shared" si="0"/>
        <v>8196.98</v>
      </c>
      <c r="F6" s="32">
        <f t="shared" si="0"/>
        <v>2732.7200000000003</v>
      </c>
      <c r="G6" s="32">
        <f t="shared" si="0"/>
        <v>10929.700000000003</v>
      </c>
    </row>
    <row r="7" spans="1:7" s="33" customFormat="1" x14ac:dyDescent="0.55000000000000004">
      <c r="A7" s="34" t="s">
        <v>33</v>
      </c>
      <c r="B7" s="35">
        <f t="shared" ref="B7:C7" si="1">SUM(B8:B11)</f>
        <v>3624.58</v>
      </c>
      <c r="C7" s="35">
        <f t="shared" si="1"/>
        <v>1386.5</v>
      </c>
      <c r="D7" s="35">
        <f t="shared" ref="D7:G7" si="2">SUM(D8:D11)</f>
        <v>5011.08</v>
      </c>
      <c r="E7" s="35">
        <f t="shared" si="2"/>
        <v>3470.69</v>
      </c>
      <c r="F7" s="35">
        <f t="shared" si="2"/>
        <v>866.06999999999994</v>
      </c>
      <c r="G7" s="35">
        <f t="shared" si="2"/>
        <v>4336.76</v>
      </c>
    </row>
    <row r="8" spans="1:7" x14ac:dyDescent="0.55000000000000004">
      <c r="A8" s="15" t="s">
        <v>34</v>
      </c>
      <c r="B8" s="16">
        <v>157.34</v>
      </c>
      <c r="C8" s="16">
        <v>308.06</v>
      </c>
      <c r="D8" s="36">
        <f>SUM(B8:C8)</f>
        <v>465.4</v>
      </c>
      <c r="E8" s="16">
        <v>378.97</v>
      </c>
      <c r="F8" s="16">
        <v>0</v>
      </c>
      <c r="G8" s="36">
        <f t="shared" ref="G8:G11" si="3">SUM(E8:F8)</f>
        <v>378.97</v>
      </c>
    </row>
    <row r="9" spans="1:7" x14ac:dyDescent="0.55000000000000004">
      <c r="A9" s="15" t="s">
        <v>35</v>
      </c>
      <c r="B9" s="16">
        <v>652.08000000000004</v>
      </c>
      <c r="C9" s="16">
        <v>110.14</v>
      </c>
      <c r="D9" s="36">
        <f t="shared" ref="D9:D19" si="4">SUM(B9:C9)</f>
        <v>762.22</v>
      </c>
      <c r="E9" s="16">
        <v>509.11</v>
      </c>
      <c r="F9" s="16">
        <v>24.3</v>
      </c>
      <c r="G9" s="36">
        <f t="shared" si="3"/>
        <v>533.41</v>
      </c>
    </row>
    <row r="10" spans="1:7" x14ac:dyDescent="0.55000000000000004">
      <c r="A10" s="15" t="s">
        <v>36</v>
      </c>
      <c r="B10" s="16">
        <v>1738.8</v>
      </c>
      <c r="C10" s="16">
        <v>740.01</v>
      </c>
      <c r="D10" s="36">
        <f t="shared" si="4"/>
        <v>2478.81</v>
      </c>
      <c r="E10" s="16">
        <v>1509.24</v>
      </c>
      <c r="F10" s="16">
        <v>733.93</v>
      </c>
      <c r="G10" s="36">
        <f t="shared" si="3"/>
        <v>2243.17</v>
      </c>
    </row>
    <row r="11" spans="1:7" x14ac:dyDescent="0.55000000000000004">
      <c r="A11" s="15" t="s">
        <v>37</v>
      </c>
      <c r="B11" s="16">
        <v>1076.3599999999999</v>
      </c>
      <c r="C11" s="16">
        <v>228.29</v>
      </c>
      <c r="D11" s="36">
        <f t="shared" si="4"/>
        <v>1304.6499999999999</v>
      </c>
      <c r="E11" s="16">
        <v>1073.3699999999999</v>
      </c>
      <c r="F11" s="16">
        <v>107.84</v>
      </c>
      <c r="G11" s="36">
        <f t="shared" si="3"/>
        <v>1181.2099999999998</v>
      </c>
    </row>
    <row r="12" spans="1:7" s="33" customFormat="1" x14ac:dyDescent="0.55000000000000004">
      <c r="A12" s="34" t="s">
        <v>38</v>
      </c>
      <c r="B12" s="35">
        <f>SUM(B13+B14+B15+B16+B17+B18+B19)</f>
        <v>3802.12</v>
      </c>
      <c r="C12" s="35">
        <f t="shared" ref="C12" si="5">SUM(C13+C14+C15+C16+C17+C18+C19)</f>
        <v>4418.4799999999996</v>
      </c>
      <c r="D12" s="35">
        <f>SUM(D13+D14+D15+D16+D17+D18+D19)</f>
        <v>8220.6</v>
      </c>
      <c r="E12" s="35">
        <f t="shared" ref="E12:G12" si="6">SUM(E13+E14+E15+E16+E17+E18+E19)</f>
        <v>4726.29</v>
      </c>
      <c r="F12" s="35">
        <f t="shared" si="6"/>
        <v>1151.6200000000001</v>
      </c>
      <c r="G12" s="35">
        <f t="shared" si="6"/>
        <v>5877.9100000000008</v>
      </c>
    </row>
    <row r="13" spans="1:7" x14ac:dyDescent="0.55000000000000004">
      <c r="A13" s="15" t="s">
        <v>39</v>
      </c>
      <c r="B13" s="16">
        <v>199.05</v>
      </c>
      <c r="C13" s="16">
        <v>4418.4799999999996</v>
      </c>
      <c r="D13" s="36">
        <f t="shared" si="4"/>
        <v>4617.53</v>
      </c>
      <c r="E13" s="16">
        <v>1860.79</v>
      </c>
      <c r="F13" s="16">
        <v>1077.57</v>
      </c>
      <c r="G13" s="36">
        <f t="shared" ref="G13:G19" si="7">SUM(E13:F13)</f>
        <v>2938.3599999999997</v>
      </c>
    </row>
    <row r="14" spans="1:7" x14ac:dyDescent="0.55000000000000004">
      <c r="A14" s="15" t="s">
        <v>40</v>
      </c>
      <c r="B14" s="16">
        <v>1703.05</v>
      </c>
      <c r="C14" s="16">
        <v>0</v>
      </c>
      <c r="D14" s="36">
        <f t="shared" si="4"/>
        <v>1703.05</v>
      </c>
      <c r="E14" s="16">
        <v>1502.76</v>
      </c>
      <c r="F14" s="16">
        <v>4.67</v>
      </c>
      <c r="G14" s="36">
        <f t="shared" si="7"/>
        <v>1507.43</v>
      </c>
    </row>
    <row r="15" spans="1:7" x14ac:dyDescent="0.55000000000000004">
      <c r="A15" s="15" t="s">
        <v>41</v>
      </c>
      <c r="B15" s="16">
        <v>747.89</v>
      </c>
      <c r="C15" s="16">
        <v>0</v>
      </c>
      <c r="D15" s="36">
        <f t="shared" si="4"/>
        <v>747.89</v>
      </c>
      <c r="E15" s="16">
        <v>612.29</v>
      </c>
      <c r="F15" s="16">
        <v>22.43</v>
      </c>
      <c r="G15" s="36">
        <f t="shared" si="7"/>
        <v>634.71999999999991</v>
      </c>
    </row>
    <row r="16" spans="1:7" x14ac:dyDescent="0.55000000000000004">
      <c r="A16" s="15" t="s">
        <v>17</v>
      </c>
      <c r="B16" s="16">
        <v>857.52</v>
      </c>
      <c r="C16" s="16">
        <v>0</v>
      </c>
      <c r="D16" s="36">
        <f t="shared" si="4"/>
        <v>857.52</v>
      </c>
      <c r="E16" s="16">
        <v>414.11</v>
      </c>
      <c r="F16" s="16">
        <v>46.73</v>
      </c>
      <c r="G16" s="36">
        <f t="shared" si="7"/>
        <v>460.84000000000003</v>
      </c>
    </row>
    <row r="17" spans="1:7" x14ac:dyDescent="0.55000000000000004">
      <c r="A17" s="15" t="s">
        <v>42</v>
      </c>
      <c r="B17" s="16">
        <v>12.62</v>
      </c>
      <c r="C17" s="16">
        <v>0</v>
      </c>
      <c r="D17" s="36">
        <f t="shared" si="4"/>
        <v>12.62</v>
      </c>
      <c r="E17" s="16">
        <v>85.08</v>
      </c>
      <c r="F17" s="16">
        <v>0</v>
      </c>
      <c r="G17" s="36">
        <f t="shared" si="7"/>
        <v>85.08</v>
      </c>
    </row>
    <row r="18" spans="1:7" x14ac:dyDescent="0.55000000000000004">
      <c r="A18" s="15" t="s">
        <v>43</v>
      </c>
      <c r="B18" s="16">
        <v>253.34</v>
      </c>
      <c r="C18" s="16">
        <v>0</v>
      </c>
      <c r="D18" s="36">
        <f t="shared" si="4"/>
        <v>253.34</v>
      </c>
      <c r="E18" s="16">
        <v>135.38</v>
      </c>
      <c r="F18" s="16">
        <v>0</v>
      </c>
      <c r="G18" s="36">
        <f t="shared" si="7"/>
        <v>135.38</v>
      </c>
    </row>
    <row r="19" spans="1:7" x14ac:dyDescent="0.55000000000000004">
      <c r="A19" s="15" t="s">
        <v>44</v>
      </c>
      <c r="B19" s="16">
        <v>28.65</v>
      </c>
      <c r="C19" s="16">
        <v>0</v>
      </c>
      <c r="D19" s="36">
        <f t="shared" si="4"/>
        <v>28.65</v>
      </c>
      <c r="E19" s="16">
        <v>115.88</v>
      </c>
      <c r="F19" s="16">
        <v>0.22</v>
      </c>
      <c r="G19" s="36">
        <f t="shared" si="7"/>
        <v>116.1</v>
      </c>
    </row>
    <row r="20" spans="1:7" s="33" customFormat="1" x14ac:dyDescent="0.55000000000000004">
      <c r="A20" s="34" t="s">
        <v>45</v>
      </c>
      <c r="B20" s="35">
        <v>0</v>
      </c>
      <c r="C20" s="35">
        <f>ROUND((B7+C7+B12+C12)*0.07,2)</f>
        <v>926.22</v>
      </c>
      <c r="D20" s="37">
        <f>SUM(B20:C20)</f>
        <v>926.22</v>
      </c>
      <c r="E20" s="35">
        <v>0</v>
      </c>
      <c r="F20" s="35">
        <f>ROUND((E7+F7+E12+F12)*0.07,2)</f>
        <v>715.03</v>
      </c>
      <c r="G20" s="37">
        <f>SUM(E20:F20)</f>
        <v>715.03</v>
      </c>
    </row>
    <row r="21" spans="1:7" s="33" customFormat="1" x14ac:dyDescent="0.55000000000000004">
      <c r="A21" s="34" t="s">
        <v>46</v>
      </c>
      <c r="B21" s="35">
        <f t="shared" ref="B21:G21" si="8">SUM(B22:B24)</f>
        <v>0</v>
      </c>
      <c r="C21" s="35">
        <f t="shared" si="8"/>
        <v>1038.8499999999999</v>
      </c>
      <c r="D21" s="35">
        <f t="shared" si="8"/>
        <v>1038.8499999999999</v>
      </c>
      <c r="E21" s="35">
        <f t="shared" si="8"/>
        <v>0</v>
      </c>
      <c r="F21" s="35">
        <f t="shared" si="8"/>
        <v>1055.46</v>
      </c>
      <c r="G21" s="35">
        <f t="shared" si="8"/>
        <v>1055.46</v>
      </c>
    </row>
    <row r="22" spans="1:7" x14ac:dyDescent="0.55000000000000004">
      <c r="A22" s="15" t="s">
        <v>47</v>
      </c>
      <c r="B22" s="16">
        <v>0</v>
      </c>
      <c r="C22" s="16">
        <v>873.94</v>
      </c>
      <c r="D22" s="36">
        <f t="shared" ref="D22:D24" si="9">SUM(B22:C22)</f>
        <v>873.94</v>
      </c>
      <c r="E22" s="16">
        <v>0</v>
      </c>
      <c r="F22" s="16">
        <v>844.39</v>
      </c>
      <c r="G22" s="36">
        <f t="shared" ref="G22:G24" si="10">SUM(E22:F22)</f>
        <v>844.39</v>
      </c>
    </row>
    <row r="23" spans="1:7" x14ac:dyDescent="0.55000000000000004">
      <c r="A23" s="15" t="s">
        <v>48</v>
      </c>
      <c r="B23" s="16">
        <v>0</v>
      </c>
      <c r="C23" s="16">
        <v>121.42</v>
      </c>
      <c r="D23" s="36">
        <f t="shared" si="9"/>
        <v>121.42</v>
      </c>
      <c r="E23" s="16">
        <v>0</v>
      </c>
      <c r="F23" s="16">
        <v>134.36000000000001</v>
      </c>
      <c r="G23" s="36">
        <f t="shared" si="10"/>
        <v>134.36000000000001</v>
      </c>
    </row>
    <row r="24" spans="1:7" x14ac:dyDescent="0.55000000000000004">
      <c r="A24" s="15" t="s">
        <v>49</v>
      </c>
      <c r="B24" s="16">
        <v>0</v>
      </c>
      <c r="C24" s="16">
        <v>43.49</v>
      </c>
      <c r="D24" s="36">
        <f t="shared" si="9"/>
        <v>43.49</v>
      </c>
      <c r="E24" s="16">
        <v>0</v>
      </c>
      <c r="F24" s="16">
        <v>76.709999999999994</v>
      </c>
      <c r="G24" s="36">
        <f t="shared" si="10"/>
        <v>76.709999999999994</v>
      </c>
    </row>
    <row r="25" spans="1:7" s="33" customFormat="1" x14ac:dyDescent="0.55000000000000004">
      <c r="A25" s="34" t="s">
        <v>50</v>
      </c>
      <c r="B25" s="35">
        <f t="shared" ref="B25:G25" si="11">SUM(B6,B21)</f>
        <v>7426.7</v>
      </c>
      <c r="C25" s="35">
        <f t="shared" si="11"/>
        <v>7770.0499999999993</v>
      </c>
      <c r="D25" s="35">
        <f t="shared" si="11"/>
        <v>15196.75</v>
      </c>
      <c r="E25" s="35">
        <f t="shared" si="11"/>
        <v>8196.98</v>
      </c>
      <c r="F25" s="35">
        <f t="shared" si="11"/>
        <v>3788.1800000000003</v>
      </c>
      <c r="G25" s="35">
        <f t="shared" si="11"/>
        <v>11985.160000000003</v>
      </c>
    </row>
    <row r="26" spans="1:7" s="33" customFormat="1" x14ac:dyDescent="0.55000000000000004">
      <c r="A26" s="34" t="s">
        <v>51</v>
      </c>
      <c r="B26" s="35">
        <f>B25/B27</f>
        <v>1.6962907130784342</v>
      </c>
      <c r="C26" s="35">
        <f>C25/B27</f>
        <v>1.7747133525193002</v>
      </c>
      <c r="D26" s="35">
        <f>D25/B27</f>
        <v>3.4710040655977346</v>
      </c>
      <c r="E26" s="35">
        <f>E25/E27</f>
        <v>2.3400086212556772</v>
      </c>
      <c r="F26" s="35">
        <f>F25/E27</f>
        <v>1.0814194811831104</v>
      </c>
      <c r="G26" s="35">
        <f>G25/E27</f>
        <v>3.4214281024387887</v>
      </c>
    </row>
    <row r="27" spans="1:7" x14ac:dyDescent="0.55000000000000004">
      <c r="A27" s="15" t="s">
        <v>52</v>
      </c>
      <c r="B27" s="58">
        <v>4378.2</v>
      </c>
      <c r="C27" s="59"/>
      <c r="D27" s="60"/>
      <c r="E27" s="58">
        <v>3502.97</v>
      </c>
      <c r="F27" s="59"/>
      <c r="G27" s="60"/>
    </row>
    <row r="28" spans="1:7" x14ac:dyDescent="0.55000000000000004">
      <c r="A28" s="15" t="s">
        <v>53</v>
      </c>
      <c r="B28" s="55">
        <v>10.49</v>
      </c>
      <c r="C28" s="56"/>
      <c r="D28" s="57"/>
      <c r="E28" s="55">
        <v>10.49</v>
      </c>
      <c r="F28" s="56"/>
      <c r="G28" s="57"/>
    </row>
    <row r="29" spans="1:7" x14ac:dyDescent="0.55000000000000004">
      <c r="A29" s="15" t="s">
        <v>54</v>
      </c>
      <c r="B29" s="52">
        <f>B27*B28</f>
        <v>45927.317999999999</v>
      </c>
      <c r="C29" s="53"/>
      <c r="D29" s="54"/>
      <c r="E29" s="52">
        <f>E27*E28</f>
        <v>36746.155299999999</v>
      </c>
      <c r="F29" s="53"/>
      <c r="G29" s="54"/>
    </row>
    <row r="30" spans="1:7" s="33" customFormat="1" x14ac:dyDescent="0.55000000000000004">
      <c r="A30" s="34" t="s">
        <v>55</v>
      </c>
      <c r="B30" s="35">
        <f>B29-B25</f>
        <v>38500.618000000002</v>
      </c>
      <c r="C30" s="35"/>
      <c r="D30" s="35">
        <f>B29-D25</f>
        <v>30730.567999999999</v>
      </c>
      <c r="E30" s="35">
        <f>E29-E25</f>
        <v>28549.175299999999</v>
      </c>
      <c r="F30" s="35"/>
      <c r="G30" s="35">
        <f>E29-G25</f>
        <v>24760.995299999995</v>
      </c>
    </row>
    <row r="31" spans="1:7" s="33" customFormat="1" x14ac:dyDescent="0.55000000000000004">
      <c r="A31" s="38" t="s">
        <v>56</v>
      </c>
      <c r="B31" s="39">
        <f>B30/B27</f>
        <v>8.7937092869215672</v>
      </c>
      <c r="C31" s="39"/>
      <c r="D31" s="39">
        <f>D30/B27</f>
        <v>7.0189959344022661</v>
      </c>
      <c r="E31" s="39">
        <f>E30/E27</f>
        <v>8.149991378744323</v>
      </c>
      <c r="F31" s="39"/>
      <c r="G31" s="39">
        <f>G30/E27</f>
        <v>7.0685718975612115</v>
      </c>
    </row>
  </sheetData>
  <mergeCells count="10">
    <mergeCell ref="A3:A5"/>
    <mergeCell ref="B3:G3"/>
    <mergeCell ref="B4:D4"/>
    <mergeCell ref="E4:G4"/>
    <mergeCell ref="E29:G29"/>
    <mergeCell ref="E28:G28"/>
    <mergeCell ref="E27:G27"/>
    <mergeCell ref="B29:D29"/>
    <mergeCell ref="B28:D28"/>
    <mergeCell ref="B27:D27"/>
  </mergeCells>
  <printOptions horizontalCentered="1"/>
  <pageMargins left="0.18" right="0.18" top="0.75" bottom="0.42" header="0.3" footer="0.3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ข้าวเจ้านาปี</vt:lpstr>
      <vt:lpstr>สับปะรด</vt:lpstr>
      <vt:lpstr>ข้าวเจ้านาปี!Print_Titles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1219</dc:creator>
  <cp:lastModifiedBy>ิปิยมาภรณ์ ศรีสุข</cp:lastModifiedBy>
  <cp:lastPrinted>2017-09-28T02:45:40Z</cp:lastPrinted>
  <dcterms:created xsi:type="dcterms:W3CDTF">2017-05-09T08:57:13Z</dcterms:created>
  <dcterms:modified xsi:type="dcterms:W3CDTF">2017-09-29T04:11:46Z</dcterms:modified>
</cp:coreProperties>
</file>