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ข้าวหอมมะลิ" sheetId="6" r:id="rId1"/>
    <sheet name="พริกขี้หนู" sheetId="5" r:id="rId2"/>
    <sheet name="มันสำปะหลัง" sheetId="7" r:id="rId3"/>
    <sheet name="หอมแดง" sheetId="3" r:id="rId4"/>
  </sheets>
  <calcPr calcId="144525"/>
</workbook>
</file>

<file path=xl/calcChain.xml><?xml version="1.0" encoding="utf-8"?>
<calcChain xmlns="http://schemas.openxmlformats.org/spreadsheetml/2006/main">
  <c r="E28" i="6" l="1"/>
  <c r="E29" i="6" s="1"/>
  <c r="B28" i="6"/>
  <c r="B29" i="6" s="1"/>
  <c r="E29" i="7"/>
  <c r="B29" i="7"/>
  <c r="G24" i="7"/>
  <c r="D24" i="7"/>
  <c r="G23" i="7"/>
  <c r="D23" i="7"/>
  <c r="G22" i="7"/>
  <c r="D22" i="7"/>
  <c r="F21" i="7"/>
  <c r="E21" i="7"/>
  <c r="C21" i="7"/>
  <c r="B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F12" i="7"/>
  <c r="E12" i="7"/>
  <c r="C12" i="7"/>
  <c r="B12" i="7"/>
  <c r="G11" i="7"/>
  <c r="D11" i="7"/>
  <c r="G10" i="7"/>
  <c r="D10" i="7"/>
  <c r="G9" i="7"/>
  <c r="D9" i="7"/>
  <c r="G8" i="7"/>
  <c r="D8" i="7"/>
  <c r="F7" i="7"/>
  <c r="E7" i="7"/>
  <c r="E6" i="7" s="1"/>
  <c r="C7" i="7"/>
  <c r="B7" i="7"/>
  <c r="G24" i="6"/>
  <c r="D24" i="6"/>
  <c r="G23" i="6"/>
  <c r="G21" i="6" s="1"/>
  <c r="D23" i="6"/>
  <c r="G22" i="6"/>
  <c r="D22" i="6"/>
  <c r="F21" i="6"/>
  <c r="E21" i="6"/>
  <c r="C21" i="6"/>
  <c r="B21" i="6"/>
  <c r="G20" i="6"/>
  <c r="D20" i="6"/>
  <c r="G19" i="6"/>
  <c r="D19" i="6"/>
  <c r="G18" i="6"/>
  <c r="D18" i="6"/>
  <c r="G17" i="6"/>
  <c r="D17" i="6"/>
  <c r="G16" i="6"/>
  <c r="D16" i="6"/>
  <c r="G15" i="6"/>
  <c r="D15" i="6"/>
  <c r="G14" i="6"/>
  <c r="D14" i="6"/>
  <c r="G13" i="6"/>
  <c r="D13" i="6"/>
  <c r="D12" i="6" s="1"/>
  <c r="F12" i="6"/>
  <c r="E12" i="6"/>
  <c r="C12" i="6"/>
  <c r="B12" i="6"/>
  <c r="G11" i="6"/>
  <c r="D11" i="6"/>
  <c r="G10" i="6"/>
  <c r="D10" i="6"/>
  <c r="G9" i="6"/>
  <c r="D9" i="6"/>
  <c r="G8" i="6"/>
  <c r="D8" i="6"/>
  <c r="F7" i="6"/>
  <c r="E7" i="6"/>
  <c r="E6" i="6" s="1"/>
  <c r="E25" i="6" s="1"/>
  <c r="E26" i="6" s="1"/>
  <c r="C7" i="6"/>
  <c r="B7" i="6"/>
  <c r="D21" i="7" l="1"/>
  <c r="C6" i="7"/>
  <c r="C25" i="7" s="1"/>
  <c r="C26" i="7" s="1"/>
  <c r="G21" i="7"/>
  <c r="D12" i="7"/>
  <c r="G7" i="6"/>
  <c r="F6" i="6"/>
  <c r="F25" i="6" s="1"/>
  <c r="F26" i="6" s="1"/>
  <c r="E30" i="6"/>
  <c r="E31" i="6" s="1"/>
  <c r="G12" i="6"/>
  <c r="G6" i="6" s="1"/>
  <c r="G25" i="6" s="1"/>
  <c r="F6" i="7"/>
  <c r="F25" i="7" s="1"/>
  <c r="F26" i="7" s="1"/>
  <c r="D7" i="7"/>
  <c r="D6" i="7" s="1"/>
  <c r="D25" i="7" s="1"/>
  <c r="D26" i="7" s="1"/>
  <c r="D31" i="7" s="1"/>
  <c r="D7" i="6"/>
  <c r="D6" i="6" s="1"/>
  <c r="G7" i="7"/>
  <c r="B6" i="6"/>
  <c r="B25" i="6" s="1"/>
  <c r="B26" i="6" s="1"/>
  <c r="B6" i="7"/>
  <c r="B25" i="7" s="1"/>
  <c r="B26" i="7" s="1"/>
  <c r="B31" i="7" s="1"/>
  <c r="C6" i="6"/>
  <c r="C25" i="6" s="1"/>
  <c r="C26" i="6" s="1"/>
  <c r="D21" i="6"/>
  <c r="D25" i="6" s="1"/>
  <c r="E25" i="7"/>
  <c r="E30" i="7" s="1"/>
  <c r="G12" i="7"/>
  <c r="E26" i="7"/>
  <c r="E31" i="7" s="1"/>
  <c r="B30" i="7" l="1"/>
  <c r="D26" i="6"/>
  <c r="D30" i="6"/>
  <c r="D31" i="6" s="1"/>
  <c r="G26" i="6"/>
  <c r="G30" i="6"/>
  <c r="G31" i="6" s="1"/>
  <c r="G6" i="7"/>
  <c r="G25" i="7" s="1"/>
  <c r="G26" i="7" s="1"/>
  <c r="G31" i="7" s="1"/>
  <c r="B30" i="6"/>
  <c r="B31" i="6" s="1"/>
  <c r="D30" i="7"/>
  <c r="G30" i="7" l="1"/>
  <c r="D19" i="5" l="1"/>
  <c r="D21" i="5"/>
  <c r="C20" i="5"/>
  <c r="D23" i="5"/>
  <c r="D22" i="5"/>
  <c r="D18" i="5"/>
  <c r="D17" i="5"/>
  <c r="D16" i="5"/>
  <c r="D15" i="5"/>
  <c r="D14" i="5"/>
  <c r="D13" i="5"/>
  <c r="D12" i="5"/>
  <c r="D8" i="5"/>
  <c r="D9" i="5"/>
  <c r="D10" i="5"/>
  <c r="D7" i="5"/>
  <c r="B28" i="5"/>
  <c r="B20" i="5"/>
  <c r="C11" i="5"/>
  <c r="B11" i="5"/>
  <c r="C6" i="5"/>
  <c r="B6" i="5"/>
  <c r="B20" i="3"/>
  <c r="C20" i="3"/>
  <c r="B11" i="3"/>
  <c r="C11" i="3"/>
  <c r="B6" i="3"/>
  <c r="C6" i="3"/>
  <c r="B28" i="3"/>
  <c r="D20" i="5" l="1"/>
  <c r="C5" i="5"/>
  <c r="C24" i="5" s="1"/>
  <c r="C25" i="5" s="1"/>
  <c r="D11" i="5"/>
  <c r="D6" i="5"/>
  <c r="B5" i="5"/>
  <c r="B24" i="5" s="1"/>
  <c r="B25" i="5" s="1"/>
  <c r="B5" i="3"/>
  <c r="B24" i="3" s="1"/>
  <c r="B29" i="3" s="1"/>
  <c r="C5" i="3"/>
  <c r="D5" i="5" l="1"/>
  <c r="B29" i="5"/>
  <c r="B30" i="5" s="1"/>
  <c r="B30" i="3"/>
  <c r="C24" i="3"/>
  <c r="C25" i="3" s="1"/>
  <c r="D24" i="5"/>
  <c r="D25" i="5" s="1"/>
  <c r="B25" i="3"/>
  <c r="D29" i="5" l="1"/>
  <c r="D30" i="5" s="1"/>
  <c r="D20" i="3"/>
  <c r="D11" i="3"/>
  <c r="D6" i="3"/>
  <c r="D5" i="3" l="1"/>
  <c r="D24" i="3" s="1"/>
  <c r="D29" i="3" s="1"/>
  <c r="D30" i="3" s="1"/>
  <c r="D25" i="3" l="1"/>
</calcChain>
</file>

<file path=xl/sharedStrings.xml><?xml version="1.0" encoding="utf-8"?>
<sst xmlns="http://schemas.openxmlformats.org/spreadsheetml/2006/main" count="142" uniqueCount="83">
  <si>
    <t>หน่วย : บาท/ไร่</t>
  </si>
  <si>
    <t>รายการ</t>
  </si>
  <si>
    <t>S1</t>
  </si>
  <si>
    <t>N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</si>
  <si>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</si>
  <si>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</si>
  <si>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</si>
  <si>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</si>
  <si>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</si>
  <si>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</si>
  <si>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</si>
  <si>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</si>
  <si>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</si>
  <si>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</si>
  <si>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</si>
  <si>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</si>
  <si>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</si>
  <si>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</si>
  <si>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</si>
  <si>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</si>
  <si>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</si>
  <si>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</si>
  <si>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ต้นทุนรวมต่อตัน   </t>
  </si>
  <si>
    <t>5. ผลผลิตต่อไร่ (กก.)</t>
  </si>
  <si>
    <t>7. ผลตอบแทนต่อไร่</t>
  </si>
  <si>
    <t>8. ผลตอบแทนสุทธิต่อไร่</t>
  </si>
  <si>
    <t>หน่วย: บาท/ไร่</t>
  </si>
  <si>
    <t>รายงาน</t>
  </si>
  <si>
    <t>1.ต้นทุนผันแปร</t>
  </si>
  <si>
    <t xml:space="preserve">  1.1ค่าแรงงาน</t>
  </si>
  <si>
    <t xml:space="preserve">    เตรียมดิน</t>
  </si>
  <si>
    <t xml:space="preserve">    ปลูก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</si>
  <si>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</si>
  <si>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</si>
  <si>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</si>
  <si>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ค่าพันธุ์ </t>
  </si>
  <si>
    <t xml:space="preserve">    ค่าปุ๋ย</t>
  </si>
  <si>
    <t xml:space="preserve">    ค่ายาปราบศัตรูพืชและวัชพืช</t>
  </si>
  <si>
    <t xml:space="preserve">    ค่าสารอื่นๆ และวัสดุปรับปรุงดิน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</si>
  <si>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</si>
  <si>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</si>
  <si>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</si>
  <si>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</si>
  <si>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</si>
  <si>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</si>
  <si>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</si>
  <si>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</si>
  <si>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</si>
  <si>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</si>
  <si>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</si>
  <si>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</si>
  <si>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</si>
  <si>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</si>
  <si>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</si>
  <si>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1. ต้นทุนผันแปร</t>
  </si>
  <si>
    <t xml:space="preserve">    1.1 ค่าแรงงาน</t>
  </si>
  <si>
    <t xml:space="preserve">          เตรียมดิน</t>
  </si>
  <si>
    <t xml:space="preserve">          ปลูกและเตรียมพันธุ์</t>
  </si>
  <si>
    <t xml:space="preserve">          ดูแลรักษา</t>
  </si>
  <si>
    <t xml:space="preserve">          เก็บเกี่ยว</t>
  </si>
  <si>
    <t xml:space="preserve">    1.2 ค่าวัสดุ</t>
  </si>
  <si>
    <t xml:space="preserve">           ค่าพันธ์</t>
  </si>
  <si>
    <t xml:space="preserve">           ค่าปุ๋ย</t>
  </si>
  <si>
    <t xml:space="preserve">           ค่ายาปราบศัตรูพืชและวัชพืช</t>
  </si>
  <si>
    <t xml:space="preserve">           ค่าสารอื่นๆ และวัสดุปรับปรุงดิน</t>
  </si>
  <si>
    <t xml:space="preserve">           ค่าน้ำมันเชื้อเพลิงและหล่อลื่น</t>
  </si>
  <si>
    <t xml:space="preserve">           ค่าวัสดุการเกษตรและวัสดุสิ้นเปลือง</t>
  </si>
  <si>
    <t xml:space="preserve">           ค่าซ่อมแซมอุปกรณ์การเกษตร</t>
  </si>
  <si>
    <t xml:space="preserve">   1.3 ค่าเสียโอกาสเงินลงทุน</t>
  </si>
  <si>
    <t xml:space="preserve">          ค่าเช่าที่ดิน</t>
  </si>
  <si>
    <t xml:space="preserve">          ค่าเสื่อมอุปกรณ์การเกษตร</t>
  </si>
  <si>
    <t xml:space="preserve">          ค่าเสียโอกาสเงินลงทุนอุปกรณ์การเกษตร</t>
  </si>
  <si>
    <t>เงินสด</t>
  </si>
  <si>
    <t>ไม่เป็นเงินสด</t>
  </si>
  <si>
    <t>รวม</t>
  </si>
  <si>
    <t xml:space="preserve">   ค่าสารปราบศัตรูพืชและวัชพืช</t>
  </si>
  <si>
    <t>ตารางที่ 136  ต้นทุนการผลิตข้าวหอมมะลิ แยกตามลักษณะความเหมาะสมของพื้นที่</t>
  </si>
  <si>
    <t>ตารางที่ 137 ต้นทุนการผลิตพริกขี้หนู แยกตามลักษณะความเหมาะสมของพื้นที่</t>
  </si>
  <si>
    <t>ตารางที่ 138 ต้นทุนการผลิตมันสำปะหลัง แยกตามลักษณะความเหมาะสมของพื้นที่</t>
  </si>
  <si>
    <t>ตารางที่ 139 ต้นทุนการผลิตหอมแดง แยกตามลักษณะความเหมาะสมของพื้นที่</t>
  </si>
  <si>
    <t>6. ราคาที่เกษตรกรขายได้ที่ไร่นา (บาท/ตัน)</t>
  </si>
  <si>
    <t>9. ผลตอบแทนสุทธิต่อตัน</t>
  </si>
  <si>
    <t>ศรีสะเกษ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</si>
</sst>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theme="1"/>
      <name val="TH SarabunPSK"/>
      <family val="2"/>
    </font>
    <font>
      <b/>
      <sz val="16"/>
      <color indexed="8"/>
      <name val="TH SarabunPSK"/>
      <family val="2"/>
    </font>
    <font>
      <sz val="16"/>
      <color theme="1"/>
      <name val="TH SarabunPSK"/>
      <family val="2"/>
    </font>
    <font>
      <sz val="10"/>
      <name val="Arial"/>
      <family val="2"/>
    </font>
    <font>
      <sz val="10"/>
      <name val="Arial"/>
      <family val="2"/>
    </font>
    <font>
      <sz val="14"/>
      <name val="CordiaUPC"/>
      <family val="2"/>
      <charset val="22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6" fillId="0" borderId="0"/>
    <xf numFmtId="43" fontId="10" fillId="0" borderId="0" applyFont="0" applyFill="0" applyBorder="0" applyAlignment="0" applyProtection="0"/>
    <xf numFmtId="0" fontId="10" fillId="0" borderId="0"/>
    <xf numFmtId="0" fontId="11" fillId="0" borderId="0"/>
    <xf numFmtId="0" fontId="12" fillId="0" borderId="0"/>
  </cellStyleXfs>
  <cellXfs count="87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0" xfId="2" applyNumberFormat="1" applyFont="1" applyFill="1" applyBorder="1" applyAlignment="1">
      <alignment horizontal="right"/>
    </xf>
    <xf numFmtId="2" fontId="5" fillId="0" borderId="1" xfId="2" applyNumberFormat="1" applyFont="1" applyFill="1" applyBorder="1" applyAlignment="1">
      <alignment horizontal="right"/>
    </xf>
    <xf numFmtId="2" fontId="3" fillId="0" borderId="6" xfId="2" applyNumberFormat="1" applyFont="1" applyFill="1" applyBorder="1" applyAlignment="1">
      <alignment vertical="center"/>
    </xf>
    <xf numFmtId="2" fontId="4" fillId="0" borderId="0" xfId="2" applyNumberFormat="1" applyFont="1" applyFill="1" applyAlignment="1">
      <alignment vertical="center"/>
    </xf>
    <xf numFmtId="2" fontId="3" fillId="0" borderId="7" xfId="2" applyNumberFormat="1" applyFont="1" applyFill="1" applyBorder="1" applyAlignment="1">
      <alignment vertical="center"/>
    </xf>
    <xf numFmtId="2" fontId="4" fillId="0" borderId="7" xfId="2" applyNumberFormat="1" applyFont="1" applyFill="1" applyBorder="1" applyAlignment="1">
      <alignment vertical="center"/>
    </xf>
    <xf numFmtId="2" fontId="4" fillId="0" borderId="7" xfId="3" applyNumberFormat="1" applyFont="1" applyBorder="1" applyAlignment="1">
      <alignment vertical="center"/>
    </xf>
    <xf numFmtId="43" fontId="7" fillId="0" borderId="7" xfId="1" applyFont="1" applyBorder="1"/>
    <xf numFmtId="2" fontId="4" fillId="0" borderId="7" xfId="4" applyNumberFormat="1" applyFont="1" applyFill="1" applyBorder="1" applyAlignment="1">
      <alignment vertical="center"/>
    </xf>
    <xf numFmtId="2" fontId="3" fillId="0" borderId="7" xfId="4" applyNumberFormat="1" applyFont="1" applyFill="1" applyBorder="1" applyAlignment="1" applyProtection="1">
      <alignment horizontal="left" vertical="center"/>
    </xf>
    <xf numFmtId="2" fontId="4" fillId="0" borderId="0" xfId="2" applyNumberFormat="1" applyFont="1" applyFill="1" applyBorder="1" applyAlignment="1"/>
    <xf numFmtId="0" fontId="3" fillId="0" borderId="0" xfId="0" applyFont="1" applyAlignment="1"/>
    <xf numFmtId="0" fontId="4" fillId="0" borderId="0" xfId="0" applyFont="1"/>
    <xf numFmtId="0" fontId="4" fillId="0" borderId="1" xfId="0" applyFont="1" applyBorder="1" applyAlignment="1">
      <alignment horizontal="right"/>
    </xf>
    <xf numFmtId="0" fontId="3" fillId="0" borderId="6" xfId="0" applyFont="1" applyBorder="1"/>
    <xf numFmtId="4" fontId="3" fillId="0" borderId="6" xfId="0" applyNumberFormat="1" applyFont="1" applyBorder="1"/>
    <xf numFmtId="0" fontId="3" fillId="0" borderId="0" xfId="0" applyFont="1"/>
    <xf numFmtId="0" fontId="3" fillId="0" borderId="7" xfId="0" applyFont="1" applyBorder="1"/>
    <xf numFmtId="4" fontId="3" fillId="0" borderId="7" xfId="0" applyNumberFormat="1" applyFont="1" applyBorder="1"/>
    <xf numFmtId="0" fontId="4" fillId="0" borderId="7" xfId="0" applyFont="1" applyBorder="1"/>
    <xf numFmtId="4" fontId="9" fillId="0" borderId="7" xfId="0" applyNumberFormat="1" applyFont="1" applyBorder="1"/>
    <xf numFmtId="4" fontId="4" fillId="0" borderId="7" xfId="0" applyNumberFormat="1" applyFont="1" applyBorder="1"/>
    <xf numFmtId="0" fontId="3" fillId="0" borderId="8" xfId="0" applyFont="1" applyBorder="1"/>
    <xf numFmtId="4" fontId="3" fillId="0" borderId="8" xfId="0" applyNumberFormat="1" applyFont="1" applyBorder="1"/>
    <xf numFmtId="43" fontId="7" fillId="0" borderId="0" xfId="5" applyFont="1" applyAlignment="1">
      <alignment horizontal="left"/>
    </xf>
    <xf numFmtId="43" fontId="9" fillId="0" borderId="0" xfId="5" applyFont="1"/>
    <xf numFmtId="43" fontId="7" fillId="0" borderId="0" xfId="5" applyFont="1"/>
    <xf numFmtId="43" fontId="7" fillId="0" borderId="6" xfId="5" applyFont="1" applyBorder="1"/>
    <xf numFmtId="43" fontId="7" fillId="0" borderId="7" xfId="5" applyFont="1" applyBorder="1"/>
    <xf numFmtId="43" fontId="9" fillId="0" borderId="7" xfId="5" applyFont="1" applyBorder="1"/>
    <xf numFmtId="43" fontId="7" fillId="0" borderId="8" xfId="1" applyFont="1" applyBorder="1"/>
    <xf numFmtId="2" fontId="3" fillId="0" borderId="0" xfId="2" applyNumberFormat="1" applyFont="1" applyFill="1"/>
    <xf numFmtId="4" fontId="7" fillId="0" borderId="7" xfId="1" applyNumberFormat="1" applyFont="1" applyBorder="1"/>
    <xf numFmtId="4" fontId="7" fillId="0" borderId="8" xfId="1" applyNumberFormat="1" applyFont="1" applyBorder="1"/>
    <xf numFmtId="4" fontId="7" fillId="0" borderId="7" xfId="0" applyNumberFormat="1" applyFont="1" applyBorder="1"/>
    <xf numFmtId="49" fontId="3" fillId="0" borderId="10" xfId="2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" fontId="3" fillId="0" borderId="6" xfId="1" applyNumberFormat="1" applyFont="1" applyFill="1" applyBorder="1" applyAlignment="1">
      <alignment horizontal="right"/>
    </xf>
    <xf numFmtId="4" fontId="3" fillId="0" borderId="7" xfId="1" applyNumberFormat="1" applyFont="1" applyFill="1" applyBorder="1" applyAlignment="1">
      <alignment horizontal="right"/>
    </xf>
    <xf numFmtId="4" fontId="4" fillId="0" borderId="7" xfId="2" applyNumberFormat="1" applyFont="1" applyFill="1" applyBorder="1" applyAlignment="1">
      <alignment vertical="center"/>
    </xf>
    <xf numFmtId="4" fontId="4" fillId="0" borderId="7" xfId="1" applyNumberFormat="1" applyFont="1" applyFill="1" applyBorder="1"/>
    <xf numFmtId="4" fontId="3" fillId="0" borderId="7" xfId="2" applyNumberFormat="1" applyFont="1" applyFill="1" applyBorder="1" applyAlignment="1">
      <alignment vertical="center"/>
    </xf>
    <xf numFmtId="4" fontId="4" fillId="0" borderId="7" xfId="3" applyNumberFormat="1" applyFont="1" applyBorder="1" applyAlignment="1">
      <alignment vertical="center"/>
    </xf>
    <xf numFmtId="4" fontId="3" fillId="0" borderId="7" xfId="1" applyNumberFormat="1" applyFont="1" applyFill="1" applyBorder="1" applyAlignment="1">
      <alignment horizontal="right" vertical="center"/>
    </xf>
    <xf numFmtId="4" fontId="4" fillId="0" borderId="7" xfId="4" applyNumberFormat="1" applyFont="1" applyFill="1" applyBorder="1" applyAlignment="1">
      <alignment vertical="center"/>
    </xf>
    <xf numFmtId="4" fontId="3" fillId="0" borderId="7" xfId="1" applyNumberFormat="1" applyFont="1" applyBorder="1" applyAlignment="1">
      <alignment horizontal="right" vertical="center"/>
    </xf>
    <xf numFmtId="0" fontId="4" fillId="0" borderId="1" xfId="0" applyFont="1" applyBorder="1" applyAlignment="1"/>
    <xf numFmtId="4" fontId="3" fillId="0" borderId="7" xfId="1" applyNumberFormat="1" applyFont="1" applyFill="1" applyBorder="1"/>
    <xf numFmtId="2" fontId="3" fillId="0" borderId="10" xfId="2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" fontId="3" fillId="0" borderId="7" xfId="8" applyNumberFormat="1" applyFont="1" applyFill="1" applyBorder="1" applyAlignment="1" applyProtection="1">
      <alignment horizontal="right"/>
      <protection hidden="1"/>
    </xf>
    <xf numFmtId="4" fontId="8" fillId="0" borderId="7" xfId="8" applyNumberFormat="1" applyFont="1" applyFill="1" applyBorder="1" applyAlignment="1" applyProtection="1">
      <alignment horizontal="right"/>
      <protection hidden="1"/>
    </xf>
    <xf numFmtId="4" fontId="3" fillId="0" borderId="7" xfId="8" applyNumberFormat="1" applyFont="1" applyFill="1" applyBorder="1" applyAlignment="1" applyProtection="1">
      <alignment horizontal="center"/>
      <protection hidden="1"/>
    </xf>
    <xf numFmtId="3" fontId="3" fillId="0" borderId="7" xfId="8" applyNumberFormat="1" applyFont="1" applyFill="1" applyBorder="1" applyAlignment="1" applyProtection="1">
      <alignment horizontal="center"/>
      <protection hidden="1"/>
    </xf>
    <xf numFmtId="4" fontId="3" fillId="0" borderId="8" xfId="8" applyNumberFormat="1" applyFont="1" applyFill="1" applyBorder="1" applyAlignment="1" applyProtection="1">
      <alignment horizontal="center"/>
      <protection hidden="1"/>
    </xf>
    <xf numFmtId="3" fontId="3" fillId="0" borderId="8" xfId="8" applyNumberFormat="1" applyFont="1" applyFill="1" applyBorder="1" applyAlignment="1" applyProtection="1">
      <alignment horizontal="center"/>
      <protection hidden="1"/>
    </xf>
    <xf numFmtId="2" fontId="4" fillId="0" borderId="7" xfId="4" applyNumberFormat="1" applyFont="1" applyFill="1" applyBorder="1" applyAlignment="1" applyProtection="1">
      <alignment horizontal="left" vertical="center"/>
    </xf>
    <xf numFmtId="43" fontId="9" fillId="0" borderId="7" xfId="1" applyFont="1" applyBorder="1"/>
    <xf numFmtId="2" fontId="3" fillId="0" borderId="2" xfId="2" applyNumberFormat="1" applyFont="1" applyFill="1" applyBorder="1" applyAlignment="1">
      <alignment horizontal="center" vertical="center"/>
    </xf>
    <xf numFmtId="2" fontId="3" fillId="0" borderId="10" xfId="2" applyNumberFormat="1" applyFont="1" applyFill="1" applyBorder="1" applyAlignment="1">
      <alignment horizontal="center" vertical="center"/>
    </xf>
    <xf numFmtId="2" fontId="3" fillId="0" borderId="5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9" xfId="2" applyNumberFormat="1" applyFont="1" applyFill="1" applyBorder="1" applyAlignment="1">
      <alignment horizontal="center" vertical="center"/>
    </xf>
    <xf numFmtId="4" fontId="9" fillId="0" borderId="12" xfId="1" applyNumberFormat="1" applyFont="1" applyBorder="1" applyAlignment="1">
      <alignment horizontal="center"/>
    </xf>
    <xf numFmtId="4" fontId="9" fillId="0" borderId="13" xfId="1" applyNumberFormat="1" applyFont="1" applyBorder="1" applyAlignment="1">
      <alignment horizontal="center"/>
    </xf>
    <xf numFmtId="4" fontId="9" fillId="0" borderId="14" xfId="1" applyNumberFormat="1" applyFont="1" applyBorder="1" applyAlignment="1">
      <alignment horizontal="center"/>
    </xf>
    <xf numFmtId="4" fontId="4" fillId="0" borderId="12" xfId="4" applyNumberFormat="1" applyFont="1" applyFill="1" applyBorder="1" applyAlignment="1" applyProtection="1">
      <alignment horizontal="center" vertical="center"/>
    </xf>
    <xf numFmtId="4" fontId="4" fillId="0" borderId="13" xfId="4" applyNumberFormat="1" applyFont="1" applyFill="1" applyBorder="1" applyAlignment="1" applyProtection="1">
      <alignment horizontal="center" vertical="center"/>
    </xf>
    <xf numFmtId="4" fontId="4" fillId="0" borderId="14" xfId="4" applyNumberFormat="1" applyFont="1" applyFill="1" applyBorder="1" applyAlignment="1" applyProtection="1">
      <alignment horizontal="center" vertical="center"/>
    </xf>
    <xf numFmtId="0" fontId="3" fillId="0" borderId="9" xfId="0" applyFont="1" applyBorder="1" applyAlignment="1">
      <alignment horizontal="center" vertical="center"/>
    </xf>
    <xf numFmtId="43" fontId="7" fillId="0" borderId="2" xfId="5" applyFont="1" applyBorder="1" applyAlignment="1">
      <alignment horizontal="center" vertical="center"/>
    </xf>
    <xf numFmtId="4" fontId="4" fillId="0" borderId="12" xfId="0" applyNumberFormat="1" applyFont="1" applyBorder="1" applyAlignment="1">
      <alignment horizontal="center"/>
    </xf>
    <xf numFmtId="4" fontId="4" fillId="0" borderId="13" xfId="0" applyNumberFormat="1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4" fillId="0" borderId="7" xfId="8" applyNumberFormat="1" applyFont="1" applyFill="1" applyBorder="1" applyAlignment="1" applyProtection="1">
      <alignment horizontal="center"/>
      <protection hidden="1"/>
    </xf>
    <xf numFmtId="4" fontId="4" fillId="0" borderId="12" xfId="8" applyNumberFormat="1" applyFont="1" applyFill="1" applyBorder="1" applyAlignment="1" applyProtection="1">
      <alignment horizontal="center"/>
      <protection hidden="1"/>
    </xf>
    <xf numFmtId="4" fontId="4" fillId="0" borderId="13" xfId="8" applyNumberFormat="1" applyFont="1" applyFill="1" applyBorder="1" applyAlignment="1" applyProtection="1">
      <alignment horizontal="center"/>
      <protection hidden="1"/>
    </xf>
    <xf numFmtId="4" fontId="4" fillId="0" borderId="14" xfId="8" applyNumberFormat="1" applyFont="1" applyFill="1" applyBorder="1" applyAlignment="1" applyProtection="1">
      <alignment horizontal="center"/>
      <protection hidden="1"/>
    </xf>
    <xf numFmtId="0" fontId="0" fillId="0" borderId="5" xfId="0" applyBorder="1" applyAlignment="1">
      <alignment horizontal="center" vertical="center"/>
    </xf>
  </cellXfs>
  <cellStyles count="9">
    <cellStyle name="Comma" xfId="1" builtinId="3"/>
    <cellStyle name="Normal" xfId="0" builtinId="0"/>
    <cellStyle name="เครื่องหมายจุลภาค 2" xfId="5"/>
    <cellStyle name="เครื่องหมายจุลภาค 3" xfId="3"/>
    <cellStyle name="ปกติ 2" xfId="7"/>
    <cellStyle name="ปกติ 3" xfId="4"/>
    <cellStyle name="ปกติ 4" xfId="6"/>
    <cellStyle name="ปกติ_ประมาณการเดือน ธค.2547" xfId="2"/>
    <cellStyle name="ปกติ_ประมาณการเดือน ธค.2547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ColWidth="8" defaultRowHeight="24" x14ac:dyDescent="0.55000000000000004"/>
  <cols>
    <col min="1" max="1" width="39.140625" style="13" customWidth="1"/>
    <col min="2" max="3" width="10.5703125" style="13" customWidth="1"/>
    <col min="4" max="4" width="10.5703125" style="2" customWidth="1"/>
    <col min="5" max="6" width="10.5703125" style="13" customWidth="1"/>
    <col min="7" max="7" width="10.5703125" style="2" customWidth="1"/>
    <col min="8" max="16384" width="8" style="2"/>
  </cols>
  <sheetData>
    <row r="1" spans="1:7" x14ac:dyDescent="0.55000000000000004">
      <c r="A1" s="1" t="s">
        <v>76</v>
      </c>
      <c r="B1" s="1"/>
      <c r="C1" s="1"/>
      <c r="E1" s="1"/>
      <c r="F1" s="1"/>
    </row>
    <row r="2" spans="1:7" x14ac:dyDescent="0.55000000000000004">
      <c r="A2" s="1"/>
      <c r="B2" s="1"/>
      <c r="C2" s="1"/>
      <c r="D2" s="3"/>
      <c r="E2" s="1"/>
      <c r="F2" s="1"/>
      <c r="G2" s="4" t="s">
        <v>0</v>
      </c>
    </row>
    <row r="3" spans="1:7" x14ac:dyDescent="0.55000000000000004">
      <c r="A3" s="61" t="s">
        <v>1</v>
      </c>
      <c r="B3" s="64" t="s">
        <v>82</v>
      </c>
      <c r="C3" s="65"/>
      <c r="D3" s="65"/>
      <c r="E3" s="65"/>
      <c r="F3" s="65"/>
      <c r="G3" s="66"/>
    </row>
    <row r="4" spans="1:7" x14ac:dyDescent="0.55000000000000004">
      <c r="A4" s="62"/>
      <c r="B4" s="67" t="s">
        <v>2</v>
      </c>
      <c r="C4" s="67"/>
      <c r="D4" s="67"/>
      <c r="E4" s="64" t="s">
        <v>3</v>
      </c>
      <c r="F4" s="65"/>
      <c r="G4" s="66"/>
    </row>
    <row r="5" spans="1:7" x14ac:dyDescent="0.55000000000000004">
      <c r="A5" s="63"/>
      <c r="B5" s="51" t="s">
        <v>72</v>
      </c>
      <c r="C5" s="51" t="s">
        <v>73</v>
      </c>
      <c r="D5" s="38" t="s">
        <v>74</v>
      </c>
      <c r="E5" s="51" t="s">
        <v>72</v>
      </c>
      <c r="F5" s="51" t="s">
        <v>73</v>
      </c>
      <c r="G5" s="38" t="s">
        <v>74</v>
      </c>
    </row>
    <row r="6" spans="1:7" s="6" customFormat="1" x14ac:dyDescent="0.55000000000000004">
      <c r="A6" s="5" t="s">
        <v>4</v>
      </c>
      <c r="B6" s="40">
        <f t="shared" ref="B6" si="0">+B7+B12+B20</f>
        <v>2464.5800000000004</v>
      </c>
      <c r="C6" s="40">
        <f>+C7+C12+C20</f>
        <v>716.06999999999994</v>
      </c>
      <c r="D6" s="40">
        <f>+D7+D12+D20</f>
        <v>3180.6499999999996</v>
      </c>
      <c r="E6" s="40">
        <f>+E7+E12+E20</f>
        <v>2080.92</v>
      </c>
      <c r="F6" s="40">
        <f>+F7+F12+F20</f>
        <v>900.62</v>
      </c>
      <c r="G6" s="40">
        <f>+G7+G12+G20</f>
        <v>2981.54</v>
      </c>
    </row>
    <row r="7" spans="1:7" s="6" customFormat="1" x14ac:dyDescent="0.55000000000000004">
      <c r="A7" s="7" t="s">
        <v>5</v>
      </c>
      <c r="B7" s="41">
        <f t="shared" ref="B7:G7" si="1">+B8+B9+B10+B11</f>
        <v>1364.1100000000001</v>
      </c>
      <c r="C7" s="41">
        <f t="shared" si="1"/>
        <v>390.9</v>
      </c>
      <c r="D7" s="41">
        <f t="shared" si="1"/>
        <v>1755.01</v>
      </c>
      <c r="E7" s="41">
        <f t="shared" si="1"/>
        <v>1106.6199999999999</v>
      </c>
      <c r="F7" s="41">
        <f t="shared" si="1"/>
        <v>525.54999999999995</v>
      </c>
      <c r="G7" s="41">
        <f t="shared" si="1"/>
        <v>1632.17</v>
      </c>
    </row>
    <row r="8" spans="1:7" s="6" customFormat="1" x14ac:dyDescent="0.55000000000000004">
      <c r="A8" s="8" t="s">
        <v>6</v>
      </c>
      <c r="B8" s="42">
        <v>521.74</v>
      </c>
      <c r="C8" s="42">
        <v>74.36</v>
      </c>
      <c r="D8" s="43">
        <f t="shared" ref="D8:D11" si="2">SUM(B8:C8)</f>
        <v>596.1</v>
      </c>
      <c r="E8" s="42">
        <v>406.24</v>
      </c>
      <c r="F8" s="42">
        <v>128.08000000000001</v>
      </c>
      <c r="G8" s="43">
        <f t="shared" ref="G8:G11" si="3">SUM(E8:F8)</f>
        <v>534.32000000000005</v>
      </c>
    </row>
    <row r="9" spans="1:7" s="6" customFormat="1" x14ac:dyDescent="0.55000000000000004">
      <c r="A9" s="8" t="s">
        <v>7</v>
      </c>
      <c r="B9" s="42">
        <v>129.34</v>
      </c>
      <c r="C9" s="42">
        <v>60.62</v>
      </c>
      <c r="D9" s="43">
        <f t="shared" si="2"/>
        <v>189.96</v>
      </c>
      <c r="E9" s="42">
        <v>65.680000000000007</v>
      </c>
      <c r="F9" s="42">
        <v>30.13</v>
      </c>
      <c r="G9" s="43">
        <f t="shared" si="3"/>
        <v>95.81</v>
      </c>
    </row>
    <row r="10" spans="1:7" s="6" customFormat="1" x14ac:dyDescent="0.55000000000000004">
      <c r="A10" s="8" t="s">
        <v>8</v>
      </c>
      <c r="B10" s="42">
        <v>65.17</v>
      </c>
      <c r="C10" s="42">
        <v>116.22</v>
      </c>
      <c r="D10" s="43">
        <f t="shared" si="2"/>
        <v>181.39</v>
      </c>
      <c r="E10" s="42">
        <v>56.37</v>
      </c>
      <c r="F10" s="42">
        <v>113.43</v>
      </c>
      <c r="G10" s="43">
        <f t="shared" si="3"/>
        <v>169.8</v>
      </c>
    </row>
    <row r="11" spans="1:7" s="6" customFormat="1" x14ac:dyDescent="0.55000000000000004">
      <c r="A11" s="8" t="s">
        <v>9</v>
      </c>
      <c r="B11" s="42">
        <v>647.86</v>
      </c>
      <c r="C11" s="42">
        <v>139.69999999999999</v>
      </c>
      <c r="D11" s="43">
        <f t="shared" si="2"/>
        <v>787.56</v>
      </c>
      <c r="E11" s="42">
        <v>578.33000000000004</v>
      </c>
      <c r="F11" s="42">
        <v>253.91</v>
      </c>
      <c r="G11" s="43">
        <f t="shared" si="3"/>
        <v>832.24</v>
      </c>
    </row>
    <row r="12" spans="1:7" s="6" customFormat="1" x14ac:dyDescent="0.55000000000000004">
      <c r="A12" s="7" t="s">
        <v>10</v>
      </c>
      <c r="B12" s="41">
        <f t="shared" ref="B12:G12" si="4">+B13+B14+B15+B16+B17+B18+B19</f>
        <v>1017.13</v>
      </c>
      <c r="C12" s="41">
        <f t="shared" si="4"/>
        <v>300.95999999999998</v>
      </c>
      <c r="D12" s="41">
        <f t="shared" si="4"/>
        <v>1318.0899999999997</v>
      </c>
      <c r="E12" s="41">
        <f t="shared" si="4"/>
        <v>903.93000000000006</v>
      </c>
      <c r="F12" s="41">
        <f t="shared" si="4"/>
        <v>344.61</v>
      </c>
      <c r="G12" s="41">
        <f t="shared" si="4"/>
        <v>1248.54</v>
      </c>
    </row>
    <row r="13" spans="1:7" s="6" customFormat="1" x14ac:dyDescent="0.55000000000000004">
      <c r="A13" s="8" t="s">
        <v>11</v>
      </c>
      <c r="B13" s="42">
        <v>90.26</v>
      </c>
      <c r="C13" s="42">
        <v>181.14</v>
      </c>
      <c r="D13" s="43">
        <f t="shared" ref="D13:D20" si="5">SUM(B13:C13)</f>
        <v>271.39999999999998</v>
      </c>
      <c r="E13" s="42">
        <v>41.38</v>
      </c>
      <c r="F13" s="42">
        <v>193.23</v>
      </c>
      <c r="G13" s="43">
        <f t="shared" ref="G13:G20" si="6">SUM(E13:F13)</f>
        <v>234.60999999999999</v>
      </c>
    </row>
    <row r="14" spans="1:7" s="6" customFormat="1" x14ac:dyDescent="0.55000000000000004">
      <c r="A14" s="8" t="s">
        <v>12</v>
      </c>
      <c r="B14" s="42">
        <v>736.25</v>
      </c>
      <c r="C14" s="42">
        <v>119.82</v>
      </c>
      <c r="D14" s="43">
        <f t="shared" si="5"/>
        <v>856.06999999999994</v>
      </c>
      <c r="E14" s="42">
        <v>633.61</v>
      </c>
      <c r="F14" s="42">
        <v>148.97</v>
      </c>
      <c r="G14" s="43">
        <f t="shared" si="6"/>
        <v>782.58</v>
      </c>
    </row>
    <row r="15" spans="1:7" s="6" customFormat="1" x14ac:dyDescent="0.55000000000000004">
      <c r="A15" s="8" t="s">
        <v>75</v>
      </c>
      <c r="B15" s="42">
        <v>78.53</v>
      </c>
      <c r="C15" s="42">
        <v>0</v>
      </c>
      <c r="D15" s="43">
        <f t="shared" si="5"/>
        <v>78.53</v>
      </c>
      <c r="E15" s="42">
        <v>63.65</v>
      </c>
      <c r="F15" s="42">
        <v>0</v>
      </c>
      <c r="G15" s="43">
        <f t="shared" si="6"/>
        <v>63.65</v>
      </c>
    </row>
    <row r="16" spans="1:7" s="6" customFormat="1" x14ac:dyDescent="0.55000000000000004">
      <c r="A16" s="22" t="s">
        <v>38</v>
      </c>
      <c r="B16" s="24">
        <v>0</v>
      </c>
      <c r="C16" s="24">
        <v>0</v>
      </c>
      <c r="D16" s="43">
        <f t="shared" si="5"/>
        <v>0</v>
      </c>
      <c r="E16" s="24">
        <v>0</v>
      </c>
      <c r="F16" s="24">
        <v>0</v>
      </c>
      <c r="G16" s="43">
        <f t="shared" si="6"/>
        <v>0</v>
      </c>
    </row>
    <row r="17" spans="1:7" s="6" customFormat="1" x14ac:dyDescent="0.55000000000000004">
      <c r="A17" s="8" t="s">
        <v>13</v>
      </c>
      <c r="B17" s="42">
        <v>1.72</v>
      </c>
      <c r="C17" s="42">
        <v>0</v>
      </c>
      <c r="D17" s="43">
        <f t="shared" si="5"/>
        <v>1.72</v>
      </c>
      <c r="E17" s="42">
        <v>2.0699999999999998</v>
      </c>
      <c r="F17" s="42">
        <v>0</v>
      </c>
      <c r="G17" s="43">
        <f t="shared" si="6"/>
        <v>2.0699999999999998</v>
      </c>
    </row>
    <row r="18" spans="1:7" s="6" customFormat="1" x14ac:dyDescent="0.55000000000000004">
      <c r="A18" s="9" t="s">
        <v>14</v>
      </c>
      <c r="B18" s="45">
        <v>110.37</v>
      </c>
      <c r="C18" s="45">
        <v>0</v>
      </c>
      <c r="D18" s="43">
        <f t="shared" si="5"/>
        <v>110.37</v>
      </c>
      <c r="E18" s="45">
        <v>163.09</v>
      </c>
      <c r="F18" s="45">
        <v>0</v>
      </c>
      <c r="G18" s="43">
        <f t="shared" si="6"/>
        <v>163.09</v>
      </c>
    </row>
    <row r="19" spans="1:7" s="6" customFormat="1" x14ac:dyDescent="0.55000000000000004">
      <c r="A19" s="8" t="s">
        <v>15</v>
      </c>
      <c r="B19" s="42">
        <v>0</v>
      </c>
      <c r="C19" s="42">
        <v>0</v>
      </c>
      <c r="D19" s="43">
        <f t="shared" si="5"/>
        <v>0</v>
      </c>
      <c r="E19" s="42">
        <v>0.13</v>
      </c>
      <c r="F19" s="42">
        <v>2.41</v>
      </c>
      <c r="G19" s="43">
        <f t="shared" si="6"/>
        <v>2.54</v>
      </c>
    </row>
    <row r="20" spans="1:7" s="6" customFormat="1" x14ac:dyDescent="0.55000000000000004">
      <c r="A20" s="7" t="s">
        <v>16</v>
      </c>
      <c r="B20" s="44">
        <v>83.34</v>
      </c>
      <c r="C20" s="44">
        <v>24.21</v>
      </c>
      <c r="D20" s="50">
        <f t="shared" si="5"/>
        <v>107.55000000000001</v>
      </c>
      <c r="E20" s="44">
        <v>70.37</v>
      </c>
      <c r="F20" s="44">
        <v>30.46</v>
      </c>
      <c r="G20" s="50">
        <f t="shared" si="6"/>
        <v>100.83000000000001</v>
      </c>
    </row>
    <row r="21" spans="1:7" s="6" customFormat="1" x14ac:dyDescent="0.25">
      <c r="A21" s="7" t="s">
        <v>17</v>
      </c>
      <c r="B21" s="46">
        <f t="shared" ref="B21:G21" si="7">+B22+B23+B24</f>
        <v>0</v>
      </c>
      <c r="C21" s="46">
        <f t="shared" si="7"/>
        <v>1131.79</v>
      </c>
      <c r="D21" s="46">
        <f t="shared" si="7"/>
        <v>1131.79</v>
      </c>
      <c r="E21" s="46">
        <f t="shared" si="7"/>
        <v>0</v>
      </c>
      <c r="F21" s="46">
        <f t="shared" si="7"/>
        <v>1069.6000000000001</v>
      </c>
      <c r="G21" s="46">
        <f t="shared" si="7"/>
        <v>1069.6000000000001</v>
      </c>
    </row>
    <row r="22" spans="1:7" s="6" customFormat="1" x14ac:dyDescent="0.55000000000000004">
      <c r="A22" s="8" t="s">
        <v>18</v>
      </c>
      <c r="B22" s="42">
        <v>0</v>
      </c>
      <c r="C22" s="42">
        <v>1084.49</v>
      </c>
      <c r="D22" s="43">
        <f t="shared" ref="D22:D24" si="8">SUM(B22:C22)</f>
        <v>1084.49</v>
      </c>
      <c r="E22" s="42">
        <v>0</v>
      </c>
      <c r="F22" s="42">
        <v>1000</v>
      </c>
      <c r="G22" s="43">
        <f t="shared" ref="G22:G24" si="9">SUM(E22:F22)</f>
        <v>1000</v>
      </c>
    </row>
    <row r="23" spans="1:7" s="6" customFormat="1" x14ac:dyDescent="0.55000000000000004">
      <c r="A23" s="8" t="s">
        <v>19</v>
      </c>
      <c r="B23" s="42">
        <v>0</v>
      </c>
      <c r="C23" s="42">
        <v>35.31</v>
      </c>
      <c r="D23" s="43">
        <f t="shared" si="8"/>
        <v>35.31</v>
      </c>
      <c r="E23" s="42">
        <v>0</v>
      </c>
      <c r="F23" s="42">
        <v>60.2</v>
      </c>
      <c r="G23" s="43">
        <f t="shared" si="9"/>
        <v>60.2</v>
      </c>
    </row>
    <row r="24" spans="1:7" s="6" customFormat="1" x14ac:dyDescent="0.55000000000000004">
      <c r="A24" s="11" t="s">
        <v>20</v>
      </c>
      <c r="B24" s="47">
        <v>0</v>
      </c>
      <c r="C24" s="47">
        <v>11.99</v>
      </c>
      <c r="D24" s="43">
        <f t="shared" si="8"/>
        <v>11.99</v>
      </c>
      <c r="E24" s="47">
        <v>0</v>
      </c>
      <c r="F24" s="47">
        <v>9.4</v>
      </c>
      <c r="G24" s="43">
        <f t="shared" si="9"/>
        <v>9.4</v>
      </c>
    </row>
    <row r="25" spans="1:7" s="6" customFormat="1" x14ac:dyDescent="0.25">
      <c r="A25" s="7" t="s">
        <v>21</v>
      </c>
      <c r="B25" s="46">
        <f t="shared" ref="B25:C25" si="10">+B6+B21</f>
        <v>2464.5800000000004</v>
      </c>
      <c r="C25" s="46">
        <f t="shared" si="10"/>
        <v>1847.86</v>
      </c>
      <c r="D25" s="46">
        <f>+D6+D21</f>
        <v>4312.4399999999996</v>
      </c>
      <c r="E25" s="46">
        <f t="shared" ref="E25:F25" si="11">+E6+E21</f>
        <v>2080.92</v>
      </c>
      <c r="F25" s="46">
        <f t="shared" si="11"/>
        <v>1970.2200000000003</v>
      </c>
      <c r="G25" s="46">
        <f>+G6+G21</f>
        <v>4051.1400000000003</v>
      </c>
    </row>
    <row r="26" spans="1:7" s="6" customFormat="1" x14ac:dyDescent="0.25">
      <c r="A26" s="12" t="s">
        <v>22</v>
      </c>
      <c r="B26" s="48">
        <f t="shared" ref="B26" si="12">+ROUND(B25/B27*1000,2)</f>
        <v>5494.92</v>
      </c>
      <c r="C26" s="48">
        <f t="shared" ref="C26" si="13">+ROUND(C25/B27*1000,2)</f>
        <v>4119.91</v>
      </c>
      <c r="D26" s="48">
        <f t="shared" ref="D26" si="14">+ROUND(D25/B27*1000,2)</f>
        <v>9614.82</v>
      </c>
      <c r="E26" s="48">
        <f t="shared" ref="E26" si="15">+ROUND(E25/E27*1000,2)</f>
        <v>5798.05</v>
      </c>
      <c r="F26" s="48">
        <f t="shared" ref="F26" si="16">+ROUND(F25/E27*1000,2)</f>
        <v>5489.61</v>
      </c>
      <c r="G26" s="48">
        <f t="shared" ref="G26" si="17">+ROUND(G25/E27*1000,2)</f>
        <v>11287.66</v>
      </c>
    </row>
    <row r="27" spans="1:7" s="6" customFormat="1" x14ac:dyDescent="0.25">
      <c r="A27" s="59" t="s">
        <v>23</v>
      </c>
      <c r="B27" s="71">
        <v>448.52</v>
      </c>
      <c r="C27" s="72"/>
      <c r="D27" s="73"/>
      <c r="E27" s="71">
        <v>358.9</v>
      </c>
      <c r="F27" s="72"/>
      <c r="G27" s="73"/>
    </row>
    <row r="28" spans="1:7" x14ac:dyDescent="0.55000000000000004">
      <c r="A28" s="60" t="s">
        <v>80</v>
      </c>
      <c r="B28" s="68">
        <f>9.54*1000</f>
        <v>9540</v>
      </c>
      <c r="C28" s="69"/>
      <c r="D28" s="70"/>
      <c r="E28" s="68">
        <f>9.54*1000</f>
        <v>9540</v>
      </c>
      <c r="F28" s="69"/>
      <c r="G28" s="70"/>
    </row>
    <row r="29" spans="1:7" x14ac:dyDescent="0.55000000000000004">
      <c r="A29" s="60" t="s">
        <v>24</v>
      </c>
      <c r="B29" s="68">
        <f>B27*B28/1000</f>
        <v>4278.8807999999999</v>
      </c>
      <c r="C29" s="69"/>
      <c r="D29" s="70"/>
      <c r="E29" s="68">
        <f>E27*E28/1000</f>
        <v>3423.9059999999999</v>
      </c>
      <c r="F29" s="69"/>
      <c r="G29" s="70"/>
    </row>
    <row r="30" spans="1:7" s="34" customFormat="1" x14ac:dyDescent="0.55000000000000004">
      <c r="A30" s="10" t="s">
        <v>25</v>
      </c>
      <c r="B30" s="21">
        <f>B29-B25</f>
        <v>1814.3007999999995</v>
      </c>
      <c r="C30" s="35"/>
      <c r="D30" s="35">
        <f>B29-D25</f>
        <v>-33.559199999999691</v>
      </c>
      <c r="E30" s="21">
        <f>E29-E25</f>
        <v>1342.9859999999999</v>
      </c>
      <c r="F30" s="35"/>
      <c r="G30" s="35">
        <f>E29-G25</f>
        <v>-627.23400000000038</v>
      </c>
    </row>
    <row r="31" spans="1:7" s="34" customFormat="1" x14ac:dyDescent="0.55000000000000004">
      <c r="A31" s="33" t="s">
        <v>81</v>
      </c>
      <c r="B31" s="26">
        <f>B30/B27*1000</f>
        <v>4045.0833853562822</v>
      </c>
      <c r="C31" s="36"/>
      <c r="D31" s="36">
        <f>D30/B27*1000</f>
        <v>-74.822081512529422</v>
      </c>
      <c r="E31" s="26">
        <f>E30/E27*1000</f>
        <v>3741.9504040122597</v>
      </c>
      <c r="F31" s="36"/>
      <c r="G31" s="36">
        <f>G30/E27*1000</f>
        <v>-1747.6567288938434</v>
      </c>
    </row>
  </sheetData>
  <mergeCells count="10">
    <mergeCell ref="A3:A5"/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rintOptions horizontalCentered="1"/>
  <pageMargins left="0.18" right="0.17" top="0.4" bottom="0.18" header="0.3" footer="0.18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85" zoomScaleNormal="85" workbookViewId="0">
      <selection activeCell="G9" sqref="G9"/>
    </sheetView>
  </sheetViews>
  <sheetFormatPr defaultRowHeight="24" x14ac:dyDescent="0.55000000000000004"/>
  <cols>
    <col min="1" max="1" width="45.42578125" style="28" customWidth="1"/>
    <col min="2" max="4" width="13.7109375" style="15" customWidth="1"/>
    <col min="5" max="253" width="9" style="28"/>
    <col min="254" max="254" width="51.28515625" style="28" customWidth="1"/>
    <col min="255" max="255" width="17.42578125" style="28" customWidth="1"/>
    <col min="256" max="509" width="9" style="28"/>
    <col min="510" max="510" width="51.28515625" style="28" customWidth="1"/>
    <col min="511" max="511" width="17.42578125" style="28" customWidth="1"/>
    <col min="512" max="765" width="9" style="28"/>
    <col min="766" max="766" width="51.28515625" style="28" customWidth="1"/>
    <col min="767" max="767" width="17.42578125" style="28" customWidth="1"/>
    <col min="768" max="1021" width="9" style="28"/>
    <col min="1022" max="1022" width="51.28515625" style="28" customWidth="1"/>
    <col min="1023" max="1023" width="17.42578125" style="28" customWidth="1"/>
    <col min="1024" max="1277" width="9" style="28"/>
    <col min="1278" max="1278" width="51.28515625" style="28" customWidth="1"/>
    <col min="1279" max="1279" width="17.42578125" style="28" customWidth="1"/>
    <col min="1280" max="1533" width="9" style="28"/>
    <col min="1534" max="1534" width="51.28515625" style="28" customWidth="1"/>
    <col min="1535" max="1535" width="17.42578125" style="28" customWidth="1"/>
    <col min="1536" max="1789" width="9" style="28"/>
    <col min="1790" max="1790" width="51.28515625" style="28" customWidth="1"/>
    <col min="1791" max="1791" width="17.42578125" style="28" customWidth="1"/>
    <col min="1792" max="2045" width="9" style="28"/>
    <col min="2046" max="2046" width="51.28515625" style="28" customWidth="1"/>
    <col min="2047" max="2047" width="17.42578125" style="28" customWidth="1"/>
    <col min="2048" max="2301" width="9" style="28"/>
    <col min="2302" max="2302" width="51.28515625" style="28" customWidth="1"/>
    <col min="2303" max="2303" width="17.42578125" style="28" customWidth="1"/>
    <col min="2304" max="2557" width="9" style="28"/>
    <col min="2558" max="2558" width="51.28515625" style="28" customWidth="1"/>
    <col min="2559" max="2559" width="17.42578125" style="28" customWidth="1"/>
    <col min="2560" max="2813" width="9" style="28"/>
    <col min="2814" max="2814" width="51.28515625" style="28" customWidth="1"/>
    <col min="2815" max="2815" width="17.42578125" style="28" customWidth="1"/>
    <col min="2816" max="3069" width="9" style="28"/>
    <col min="3070" max="3070" width="51.28515625" style="28" customWidth="1"/>
    <col min="3071" max="3071" width="17.42578125" style="28" customWidth="1"/>
    <col min="3072" max="3325" width="9" style="28"/>
    <col min="3326" max="3326" width="51.28515625" style="28" customWidth="1"/>
    <col min="3327" max="3327" width="17.42578125" style="28" customWidth="1"/>
    <col min="3328" max="3581" width="9" style="28"/>
    <col min="3582" max="3582" width="51.28515625" style="28" customWidth="1"/>
    <col min="3583" max="3583" width="17.42578125" style="28" customWidth="1"/>
    <col min="3584" max="3837" width="9" style="28"/>
    <col min="3838" max="3838" width="51.28515625" style="28" customWidth="1"/>
    <col min="3839" max="3839" width="17.42578125" style="28" customWidth="1"/>
    <col min="3840" max="4093" width="9" style="28"/>
    <col min="4094" max="4094" width="51.28515625" style="28" customWidth="1"/>
    <col min="4095" max="4095" width="17.42578125" style="28" customWidth="1"/>
    <col min="4096" max="4349" width="9" style="28"/>
    <col min="4350" max="4350" width="51.28515625" style="28" customWidth="1"/>
    <col min="4351" max="4351" width="17.42578125" style="28" customWidth="1"/>
    <col min="4352" max="4605" width="9" style="28"/>
    <col min="4606" max="4606" width="51.28515625" style="28" customWidth="1"/>
    <col min="4607" max="4607" width="17.42578125" style="28" customWidth="1"/>
    <col min="4608" max="4861" width="9" style="28"/>
    <col min="4862" max="4862" width="51.28515625" style="28" customWidth="1"/>
    <col min="4863" max="4863" width="17.42578125" style="28" customWidth="1"/>
    <col min="4864" max="5117" width="9" style="28"/>
    <col min="5118" max="5118" width="51.28515625" style="28" customWidth="1"/>
    <col min="5119" max="5119" width="17.42578125" style="28" customWidth="1"/>
    <col min="5120" max="5373" width="9" style="28"/>
    <col min="5374" max="5374" width="51.28515625" style="28" customWidth="1"/>
    <col min="5375" max="5375" width="17.42578125" style="28" customWidth="1"/>
    <col min="5376" max="5629" width="9" style="28"/>
    <col min="5630" max="5630" width="51.28515625" style="28" customWidth="1"/>
    <col min="5631" max="5631" width="17.42578125" style="28" customWidth="1"/>
    <col min="5632" max="5885" width="9" style="28"/>
    <col min="5886" max="5886" width="51.28515625" style="28" customWidth="1"/>
    <col min="5887" max="5887" width="17.42578125" style="28" customWidth="1"/>
    <col min="5888" max="6141" width="9" style="28"/>
    <col min="6142" max="6142" width="51.28515625" style="28" customWidth="1"/>
    <col min="6143" max="6143" width="17.42578125" style="28" customWidth="1"/>
    <col min="6144" max="6397" width="9" style="28"/>
    <col min="6398" max="6398" width="51.28515625" style="28" customWidth="1"/>
    <col min="6399" max="6399" width="17.42578125" style="28" customWidth="1"/>
    <col min="6400" max="6653" width="9" style="28"/>
    <col min="6654" max="6654" width="51.28515625" style="28" customWidth="1"/>
    <col min="6655" max="6655" width="17.42578125" style="28" customWidth="1"/>
    <col min="6656" max="6909" width="9" style="28"/>
    <col min="6910" max="6910" width="51.28515625" style="28" customWidth="1"/>
    <col min="6911" max="6911" width="17.42578125" style="28" customWidth="1"/>
    <col min="6912" max="7165" width="9" style="28"/>
    <col min="7166" max="7166" width="51.28515625" style="28" customWidth="1"/>
    <col min="7167" max="7167" width="17.42578125" style="28" customWidth="1"/>
    <col min="7168" max="7421" width="9" style="28"/>
    <col min="7422" max="7422" width="51.28515625" style="28" customWidth="1"/>
    <col min="7423" max="7423" width="17.42578125" style="28" customWidth="1"/>
    <col min="7424" max="7677" width="9" style="28"/>
    <col min="7678" max="7678" width="51.28515625" style="28" customWidth="1"/>
    <col min="7679" max="7679" width="17.42578125" style="28" customWidth="1"/>
    <col min="7680" max="7933" width="9" style="28"/>
    <col min="7934" max="7934" width="51.28515625" style="28" customWidth="1"/>
    <col min="7935" max="7935" width="17.42578125" style="28" customWidth="1"/>
    <col min="7936" max="8189" width="9" style="28"/>
    <col min="8190" max="8190" width="51.28515625" style="28" customWidth="1"/>
    <col min="8191" max="8191" width="17.42578125" style="28" customWidth="1"/>
    <col min="8192" max="8445" width="9" style="28"/>
    <col min="8446" max="8446" width="51.28515625" style="28" customWidth="1"/>
    <col min="8447" max="8447" width="17.42578125" style="28" customWidth="1"/>
    <col min="8448" max="8701" width="9" style="28"/>
    <col min="8702" max="8702" width="51.28515625" style="28" customWidth="1"/>
    <col min="8703" max="8703" width="17.42578125" style="28" customWidth="1"/>
    <col min="8704" max="8957" width="9" style="28"/>
    <col min="8958" max="8958" width="51.28515625" style="28" customWidth="1"/>
    <col min="8959" max="8959" width="17.42578125" style="28" customWidth="1"/>
    <col min="8960" max="9213" width="9" style="28"/>
    <col min="9214" max="9214" width="51.28515625" style="28" customWidth="1"/>
    <col min="9215" max="9215" width="17.42578125" style="28" customWidth="1"/>
    <col min="9216" max="9469" width="9" style="28"/>
    <col min="9470" max="9470" width="51.28515625" style="28" customWidth="1"/>
    <col min="9471" max="9471" width="17.42578125" style="28" customWidth="1"/>
    <col min="9472" max="9725" width="9" style="28"/>
    <col min="9726" max="9726" width="51.28515625" style="28" customWidth="1"/>
    <col min="9727" max="9727" width="17.42578125" style="28" customWidth="1"/>
    <col min="9728" max="9981" width="9" style="28"/>
    <col min="9982" max="9982" width="51.28515625" style="28" customWidth="1"/>
    <col min="9983" max="9983" width="17.42578125" style="28" customWidth="1"/>
    <col min="9984" max="10237" width="9" style="28"/>
    <col min="10238" max="10238" width="51.28515625" style="28" customWidth="1"/>
    <col min="10239" max="10239" width="17.42578125" style="28" customWidth="1"/>
    <col min="10240" max="10493" width="9" style="28"/>
    <col min="10494" max="10494" width="51.28515625" style="28" customWidth="1"/>
    <col min="10495" max="10495" width="17.42578125" style="28" customWidth="1"/>
    <col min="10496" max="10749" width="9" style="28"/>
    <col min="10750" max="10750" width="51.28515625" style="28" customWidth="1"/>
    <col min="10751" max="10751" width="17.42578125" style="28" customWidth="1"/>
    <col min="10752" max="11005" width="9" style="28"/>
    <col min="11006" max="11006" width="51.28515625" style="28" customWidth="1"/>
    <col min="11007" max="11007" width="17.42578125" style="28" customWidth="1"/>
    <col min="11008" max="11261" width="9" style="28"/>
    <col min="11262" max="11262" width="51.28515625" style="28" customWidth="1"/>
    <col min="11263" max="11263" width="17.42578125" style="28" customWidth="1"/>
    <col min="11264" max="11517" width="9" style="28"/>
    <col min="11518" max="11518" width="51.28515625" style="28" customWidth="1"/>
    <col min="11519" max="11519" width="17.42578125" style="28" customWidth="1"/>
    <col min="11520" max="11773" width="9" style="28"/>
    <col min="11774" max="11774" width="51.28515625" style="28" customWidth="1"/>
    <col min="11775" max="11775" width="17.42578125" style="28" customWidth="1"/>
    <col min="11776" max="12029" width="9" style="28"/>
    <col min="12030" max="12030" width="51.28515625" style="28" customWidth="1"/>
    <col min="12031" max="12031" width="17.42578125" style="28" customWidth="1"/>
    <col min="12032" max="12285" width="9" style="28"/>
    <col min="12286" max="12286" width="51.28515625" style="28" customWidth="1"/>
    <col min="12287" max="12287" width="17.42578125" style="28" customWidth="1"/>
    <col min="12288" max="12541" width="9" style="28"/>
    <col min="12542" max="12542" width="51.28515625" style="28" customWidth="1"/>
    <col min="12543" max="12543" width="17.42578125" style="28" customWidth="1"/>
    <col min="12544" max="12797" width="9" style="28"/>
    <col min="12798" max="12798" width="51.28515625" style="28" customWidth="1"/>
    <col min="12799" max="12799" width="17.42578125" style="28" customWidth="1"/>
    <col min="12800" max="13053" width="9" style="28"/>
    <col min="13054" max="13054" width="51.28515625" style="28" customWidth="1"/>
    <col min="13055" max="13055" width="17.42578125" style="28" customWidth="1"/>
    <col min="13056" max="13309" width="9" style="28"/>
    <col min="13310" max="13310" width="51.28515625" style="28" customWidth="1"/>
    <col min="13311" max="13311" width="17.42578125" style="28" customWidth="1"/>
    <col min="13312" max="13565" width="9" style="28"/>
    <col min="13566" max="13566" width="51.28515625" style="28" customWidth="1"/>
    <col min="13567" max="13567" width="17.42578125" style="28" customWidth="1"/>
    <col min="13568" max="13821" width="9" style="28"/>
    <col min="13822" max="13822" width="51.28515625" style="28" customWidth="1"/>
    <col min="13823" max="13823" width="17.42578125" style="28" customWidth="1"/>
    <col min="13824" max="14077" width="9" style="28"/>
    <col min="14078" max="14078" width="51.28515625" style="28" customWidth="1"/>
    <col min="14079" max="14079" width="17.42578125" style="28" customWidth="1"/>
    <col min="14080" max="14333" width="9" style="28"/>
    <col min="14334" max="14334" width="51.28515625" style="28" customWidth="1"/>
    <col min="14335" max="14335" width="17.42578125" style="28" customWidth="1"/>
    <col min="14336" max="14589" width="9" style="28"/>
    <col min="14590" max="14590" width="51.28515625" style="28" customWidth="1"/>
    <col min="14591" max="14591" width="17.42578125" style="28" customWidth="1"/>
    <col min="14592" max="14845" width="9" style="28"/>
    <col min="14846" max="14846" width="51.28515625" style="28" customWidth="1"/>
    <col min="14847" max="14847" width="17.42578125" style="28" customWidth="1"/>
    <col min="14848" max="15101" width="9" style="28"/>
    <col min="15102" max="15102" width="51.28515625" style="28" customWidth="1"/>
    <col min="15103" max="15103" width="17.42578125" style="28" customWidth="1"/>
    <col min="15104" max="15357" width="9" style="28"/>
    <col min="15358" max="15358" width="51.28515625" style="28" customWidth="1"/>
    <col min="15359" max="15359" width="17.42578125" style="28" customWidth="1"/>
    <col min="15360" max="15613" width="9" style="28"/>
    <col min="15614" max="15614" width="51.28515625" style="28" customWidth="1"/>
    <col min="15615" max="15615" width="17.42578125" style="28" customWidth="1"/>
    <col min="15616" max="15869" width="9" style="28"/>
    <col min="15870" max="15870" width="51.28515625" style="28" customWidth="1"/>
    <col min="15871" max="15871" width="17.42578125" style="28" customWidth="1"/>
    <col min="15872" max="16125" width="9" style="28"/>
    <col min="16126" max="16126" width="51.28515625" style="28" customWidth="1"/>
    <col min="16127" max="16127" width="17.42578125" style="28" customWidth="1"/>
    <col min="16128" max="16384" width="9" style="28"/>
  </cols>
  <sheetData>
    <row r="1" spans="1:4" x14ac:dyDescent="0.55000000000000004">
      <c r="A1" s="27" t="s">
        <v>77</v>
      </c>
      <c r="B1" s="14"/>
      <c r="C1" s="14"/>
      <c r="D1" s="14"/>
    </row>
    <row r="2" spans="1:4" x14ac:dyDescent="0.55000000000000004">
      <c r="A2" s="29"/>
      <c r="B2" s="49"/>
      <c r="C2" s="49"/>
      <c r="D2" s="49" t="s">
        <v>26</v>
      </c>
    </row>
    <row r="3" spans="1:4" x14ac:dyDescent="0.55000000000000004">
      <c r="A3" s="75" t="s">
        <v>1</v>
      </c>
      <c r="B3" s="74" t="s">
        <v>82</v>
      </c>
      <c r="C3" s="74"/>
      <c r="D3" s="74"/>
    </row>
    <row r="4" spans="1:4" x14ac:dyDescent="0.55000000000000004">
      <c r="A4" s="86"/>
      <c r="B4" s="39" t="s">
        <v>72</v>
      </c>
      <c r="C4" s="39" t="s">
        <v>73</v>
      </c>
      <c r="D4" s="39" t="s">
        <v>74</v>
      </c>
    </row>
    <row r="5" spans="1:4" s="29" customFormat="1" x14ac:dyDescent="0.55000000000000004">
      <c r="A5" s="30" t="s">
        <v>54</v>
      </c>
      <c r="B5" s="18">
        <f t="shared" ref="B5:C5" si="0">B6+B11+B19</f>
        <v>19371.300000000003</v>
      </c>
      <c r="C5" s="18">
        <f t="shared" si="0"/>
        <v>15613.490000000002</v>
      </c>
      <c r="D5" s="18">
        <f>D6+D11+D19</f>
        <v>34984.79</v>
      </c>
    </row>
    <row r="6" spans="1:4" s="29" customFormat="1" x14ac:dyDescent="0.55000000000000004">
      <c r="A6" s="31" t="s">
        <v>55</v>
      </c>
      <c r="B6" s="21">
        <f t="shared" ref="B6:C6" si="1">SUM(B7:B10)</f>
        <v>10187.85</v>
      </c>
      <c r="C6" s="21">
        <f t="shared" si="1"/>
        <v>11949.32</v>
      </c>
      <c r="D6" s="21">
        <f>SUM(D7:D10)</f>
        <v>22137.17</v>
      </c>
    </row>
    <row r="7" spans="1:4" x14ac:dyDescent="0.55000000000000004">
      <c r="A7" s="32" t="s">
        <v>56</v>
      </c>
      <c r="B7" s="24">
        <v>625.66</v>
      </c>
      <c r="C7" s="24">
        <v>226.26</v>
      </c>
      <c r="D7" s="24">
        <f>SUM(B7:C7)</f>
        <v>851.92</v>
      </c>
    </row>
    <row r="8" spans="1:4" x14ac:dyDescent="0.55000000000000004">
      <c r="A8" s="32" t="s">
        <v>57</v>
      </c>
      <c r="B8" s="24">
        <v>102.69</v>
      </c>
      <c r="C8" s="24">
        <v>648.54</v>
      </c>
      <c r="D8" s="24">
        <f t="shared" ref="D8:D10" si="2">SUM(B8:C8)</f>
        <v>751.23</v>
      </c>
    </row>
    <row r="9" spans="1:4" x14ac:dyDescent="0.55000000000000004">
      <c r="A9" s="32" t="s">
        <v>58</v>
      </c>
      <c r="B9" s="24">
        <v>36.15</v>
      </c>
      <c r="C9" s="24">
        <v>6807.52</v>
      </c>
      <c r="D9" s="24">
        <f t="shared" si="2"/>
        <v>6843.67</v>
      </c>
    </row>
    <row r="10" spans="1:4" x14ac:dyDescent="0.55000000000000004">
      <c r="A10" s="32" t="s">
        <v>59</v>
      </c>
      <c r="B10" s="24">
        <v>9423.35</v>
      </c>
      <c r="C10" s="24">
        <v>4267</v>
      </c>
      <c r="D10" s="24">
        <f t="shared" si="2"/>
        <v>13690.35</v>
      </c>
    </row>
    <row r="11" spans="1:4" s="29" customFormat="1" x14ac:dyDescent="0.55000000000000004">
      <c r="A11" s="31" t="s">
        <v>60</v>
      </c>
      <c r="B11" s="21">
        <f t="shared" ref="B11:D11" si="3">SUM(B12+B13+B14+B15+B16+B17+B18)</f>
        <v>8319.66</v>
      </c>
      <c r="C11" s="21">
        <f t="shared" si="3"/>
        <v>2968.13</v>
      </c>
      <c r="D11" s="21">
        <f t="shared" si="3"/>
        <v>11287.790000000003</v>
      </c>
    </row>
    <row r="12" spans="1:4" x14ac:dyDescent="0.55000000000000004">
      <c r="A12" s="32" t="s">
        <v>61</v>
      </c>
      <c r="B12" s="24">
        <v>885.77</v>
      </c>
      <c r="C12" s="24">
        <v>0</v>
      </c>
      <c r="D12" s="24">
        <f t="shared" ref="D12:D18" si="4">SUM(B12:C12)</f>
        <v>885.77</v>
      </c>
    </row>
    <row r="13" spans="1:4" x14ac:dyDescent="0.55000000000000004">
      <c r="A13" s="32" t="s">
        <v>62</v>
      </c>
      <c r="B13" s="24">
        <v>4482.38</v>
      </c>
      <c r="C13" s="24">
        <v>512.30999999999995</v>
      </c>
      <c r="D13" s="24">
        <f t="shared" si="4"/>
        <v>4994.6900000000005</v>
      </c>
    </row>
    <row r="14" spans="1:4" x14ac:dyDescent="0.55000000000000004">
      <c r="A14" s="32" t="s">
        <v>63</v>
      </c>
      <c r="B14" s="24">
        <v>557.29</v>
      </c>
      <c r="C14" s="24">
        <v>11.4</v>
      </c>
      <c r="D14" s="24">
        <f t="shared" si="4"/>
        <v>568.68999999999994</v>
      </c>
    </row>
    <row r="15" spans="1:4" x14ac:dyDescent="0.55000000000000004">
      <c r="A15" s="32" t="s">
        <v>64</v>
      </c>
      <c r="B15" s="24">
        <v>476.73</v>
      </c>
      <c r="C15" s="24">
        <v>2307.5</v>
      </c>
      <c r="D15" s="24">
        <f t="shared" si="4"/>
        <v>2784.23</v>
      </c>
    </row>
    <row r="16" spans="1:4" x14ac:dyDescent="0.55000000000000004">
      <c r="A16" s="32" t="s">
        <v>65</v>
      </c>
      <c r="B16" s="24">
        <v>94.03</v>
      </c>
      <c r="C16" s="24">
        <v>0</v>
      </c>
      <c r="D16" s="24">
        <f t="shared" si="4"/>
        <v>94.03</v>
      </c>
    </row>
    <row r="17" spans="1:4" x14ac:dyDescent="0.55000000000000004">
      <c r="A17" s="32" t="s">
        <v>66</v>
      </c>
      <c r="B17" s="24">
        <v>1740.77</v>
      </c>
      <c r="C17" s="24">
        <v>136.91999999999999</v>
      </c>
      <c r="D17" s="24">
        <f t="shared" si="4"/>
        <v>1877.69</v>
      </c>
    </row>
    <row r="18" spans="1:4" x14ac:dyDescent="0.55000000000000004">
      <c r="A18" s="32" t="s">
        <v>67</v>
      </c>
      <c r="B18" s="24">
        <v>82.69</v>
      </c>
      <c r="C18" s="24">
        <v>0</v>
      </c>
      <c r="D18" s="24">
        <f t="shared" si="4"/>
        <v>82.69</v>
      </c>
    </row>
    <row r="19" spans="1:4" s="29" customFormat="1" x14ac:dyDescent="0.55000000000000004">
      <c r="A19" s="31" t="s">
        <v>68</v>
      </c>
      <c r="B19" s="21">
        <v>863.79</v>
      </c>
      <c r="C19" s="21">
        <v>696.04</v>
      </c>
      <c r="D19" s="21">
        <f>SUM(B19:C19)</f>
        <v>1559.83</v>
      </c>
    </row>
    <row r="20" spans="1:4" s="29" customFormat="1" x14ac:dyDescent="0.55000000000000004">
      <c r="A20" s="31" t="s">
        <v>17</v>
      </c>
      <c r="B20" s="21">
        <f t="shared" ref="B20" si="5">SUM(B21:B23)</f>
        <v>0</v>
      </c>
      <c r="C20" s="21">
        <f>SUM(C21:C23)</f>
        <v>2375.5100000000002</v>
      </c>
      <c r="D20" s="21">
        <f>SUM(D21:D23)</f>
        <v>2375.5100000000002</v>
      </c>
    </row>
    <row r="21" spans="1:4" x14ac:dyDescent="0.55000000000000004">
      <c r="A21" s="32" t="s">
        <v>69</v>
      </c>
      <c r="B21" s="24">
        <v>0</v>
      </c>
      <c r="C21" s="24">
        <v>1019.23</v>
      </c>
      <c r="D21" s="24">
        <f>SUM(B21:C21)</f>
        <v>1019.23</v>
      </c>
    </row>
    <row r="22" spans="1:4" x14ac:dyDescent="0.55000000000000004">
      <c r="A22" s="32" t="s">
        <v>70</v>
      </c>
      <c r="B22" s="24">
        <v>0</v>
      </c>
      <c r="C22" s="24">
        <v>1188.07</v>
      </c>
      <c r="D22" s="24">
        <f t="shared" ref="D22:D23" si="6">SUM(B22:C22)</f>
        <v>1188.07</v>
      </c>
    </row>
    <row r="23" spans="1:4" x14ac:dyDescent="0.55000000000000004">
      <c r="A23" s="32" t="s">
        <v>71</v>
      </c>
      <c r="B23" s="24">
        <v>0</v>
      </c>
      <c r="C23" s="24">
        <v>168.21</v>
      </c>
      <c r="D23" s="24">
        <f t="shared" si="6"/>
        <v>168.21</v>
      </c>
    </row>
    <row r="24" spans="1:4" s="29" customFormat="1" x14ac:dyDescent="0.55000000000000004">
      <c r="A24" s="20" t="s">
        <v>47</v>
      </c>
      <c r="B24" s="21">
        <f>SUM(B5,B20)</f>
        <v>19371.300000000003</v>
      </c>
      <c r="C24" s="21">
        <f t="shared" ref="C24" si="7">SUM(C5,C20)</f>
        <v>17989</v>
      </c>
      <c r="D24" s="21">
        <f>SUM(D5,D20)</f>
        <v>37360.300000000003</v>
      </c>
    </row>
    <row r="25" spans="1:4" s="29" customFormat="1" x14ac:dyDescent="0.55000000000000004">
      <c r="A25" s="20" t="s">
        <v>48</v>
      </c>
      <c r="B25" s="21">
        <f>B24/B26</f>
        <v>9.7537310426778934</v>
      </c>
      <c r="C25" s="21">
        <f>C24/B26</f>
        <v>9.0577229058830646</v>
      </c>
      <c r="D25" s="21">
        <f>D24/B26</f>
        <v>18.811453948560956</v>
      </c>
    </row>
    <row r="26" spans="1:4" x14ac:dyDescent="0.55000000000000004">
      <c r="A26" s="22" t="s">
        <v>49</v>
      </c>
      <c r="B26" s="76">
        <v>1986.04</v>
      </c>
      <c r="C26" s="77"/>
      <c r="D26" s="78"/>
    </row>
    <row r="27" spans="1:4" x14ac:dyDescent="0.55000000000000004">
      <c r="A27" s="22" t="s">
        <v>50</v>
      </c>
      <c r="B27" s="76">
        <v>49.24</v>
      </c>
      <c r="C27" s="77"/>
      <c r="D27" s="78"/>
    </row>
    <row r="28" spans="1:4" x14ac:dyDescent="0.55000000000000004">
      <c r="A28" s="22" t="s">
        <v>51</v>
      </c>
      <c r="B28" s="76">
        <f>B26*B27</f>
        <v>97792.609599999996</v>
      </c>
      <c r="C28" s="77"/>
      <c r="D28" s="78"/>
    </row>
    <row r="29" spans="1:4" s="29" customFormat="1" x14ac:dyDescent="0.55000000000000004">
      <c r="A29" s="20" t="s">
        <v>52</v>
      </c>
      <c r="B29" s="21">
        <f>B28-B24</f>
        <v>78421.309599999993</v>
      </c>
      <c r="C29" s="21"/>
      <c r="D29" s="21">
        <f>B28-D24</f>
        <v>60432.309599999993</v>
      </c>
    </row>
    <row r="30" spans="1:4" s="29" customFormat="1" x14ac:dyDescent="0.55000000000000004">
      <c r="A30" s="25" t="s">
        <v>53</v>
      </c>
      <c r="B30" s="26">
        <f>B29/B26</f>
        <v>39.486268957322103</v>
      </c>
      <c r="C30" s="26"/>
      <c r="D30" s="26">
        <f>D29/B26</f>
        <v>30.428546051439042</v>
      </c>
    </row>
  </sheetData>
  <mergeCells count="5">
    <mergeCell ref="A3:A4"/>
    <mergeCell ref="B3:D3"/>
    <mergeCell ref="B28:D28"/>
    <mergeCell ref="B27:D27"/>
    <mergeCell ref="B26:D26"/>
  </mergeCells>
  <printOptions horizontalCentered="1"/>
  <pageMargins left="0.67" right="0.7" top="0.75" bottom="0.24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J21" sqref="J21"/>
    </sheetView>
  </sheetViews>
  <sheetFormatPr defaultRowHeight="24" x14ac:dyDescent="0.55000000000000004"/>
  <cols>
    <col min="1" max="1" width="38.140625" style="15" customWidth="1"/>
    <col min="2" max="7" width="11.42578125" style="15" customWidth="1"/>
    <col min="8" max="246" width="9" style="15"/>
    <col min="247" max="247" width="39.42578125" style="15" customWidth="1"/>
    <col min="248" max="263" width="9.7109375" style="15" customWidth="1"/>
    <col min="264" max="502" width="9" style="15"/>
    <col min="503" max="503" width="39.42578125" style="15" customWidth="1"/>
    <col min="504" max="519" width="9.7109375" style="15" customWidth="1"/>
    <col min="520" max="758" width="9" style="15"/>
    <col min="759" max="759" width="39.42578125" style="15" customWidth="1"/>
    <col min="760" max="775" width="9.7109375" style="15" customWidth="1"/>
    <col min="776" max="1014" width="9" style="15"/>
    <col min="1015" max="1015" width="39.42578125" style="15" customWidth="1"/>
    <col min="1016" max="1031" width="9.7109375" style="15" customWidth="1"/>
    <col min="1032" max="1270" width="9" style="15"/>
    <col min="1271" max="1271" width="39.42578125" style="15" customWidth="1"/>
    <col min="1272" max="1287" width="9.7109375" style="15" customWidth="1"/>
    <col min="1288" max="1526" width="9" style="15"/>
    <col min="1527" max="1527" width="39.42578125" style="15" customWidth="1"/>
    <col min="1528" max="1543" width="9.7109375" style="15" customWidth="1"/>
    <col min="1544" max="1782" width="9" style="15"/>
    <col min="1783" max="1783" width="39.42578125" style="15" customWidth="1"/>
    <col min="1784" max="1799" width="9.7109375" style="15" customWidth="1"/>
    <col min="1800" max="2038" width="9" style="15"/>
    <col min="2039" max="2039" width="39.42578125" style="15" customWidth="1"/>
    <col min="2040" max="2055" width="9.7109375" style="15" customWidth="1"/>
    <col min="2056" max="2294" width="9" style="15"/>
    <col min="2295" max="2295" width="39.42578125" style="15" customWidth="1"/>
    <col min="2296" max="2311" width="9.7109375" style="15" customWidth="1"/>
    <col min="2312" max="2550" width="9" style="15"/>
    <col min="2551" max="2551" width="39.42578125" style="15" customWidth="1"/>
    <col min="2552" max="2567" width="9.7109375" style="15" customWidth="1"/>
    <col min="2568" max="2806" width="9" style="15"/>
    <col min="2807" max="2807" width="39.42578125" style="15" customWidth="1"/>
    <col min="2808" max="2823" width="9.7109375" style="15" customWidth="1"/>
    <col min="2824" max="3062" width="9" style="15"/>
    <col min="3063" max="3063" width="39.42578125" style="15" customWidth="1"/>
    <col min="3064" max="3079" width="9.7109375" style="15" customWidth="1"/>
    <col min="3080" max="3318" width="9" style="15"/>
    <col min="3319" max="3319" width="39.42578125" style="15" customWidth="1"/>
    <col min="3320" max="3335" width="9.7109375" style="15" customWidth="1"/>
    <col min="3336" max="3574" width="9" style="15"/>
    <col min="3575" max="3575" width="39.42578125" style="15" customWidth="1"/>
    <col min="3576" max="3591" width="9.7109375" style="15" customWidth="1"/>
    <col min="3592" max="3830" width="9" style="15"/>
    <col min="3831" max="3831" width="39.42578125" style="15" customWidth="1"/>
    <col min="3832" max="3847" width="9.7109375" style="15" customWidth="1"/>
    <col min="3848" max="4086" width="9" style="15"/>
    <col min="4087" max="4087" width="39.42578125" style="15" customWidth="1"/>
    <col min="4088" max="4103" width="9.7109375" style="15" customWidth="1"/>
    <col min="4104" max="4342" width="9" style="15"/>
    <col min="4343" max="4343" width="39.42578125" style="15" customWidth="1"/>
    <col min="4344" max="4359" width="9.7109375" style="15" customWidth="1"/>
    <col min="4360" max="4598" width="9" style="15"/>
    <col min="4599" max="4599" width="39.42578125" style="15" customWidth="1"/>
    <col min="4600" max="4615" width="9.7109375" style="15" customWidth="1"/>
    <col min="4616" max="4854" width="9" style="15"/>
    <col min="4855" max="4855" width="39.42578125" style="15" customWidth="1"/>
    <col min="4856" max="4871" width="9.7109375" style="15" customWidth="1"/>
    <col min="4872" max="5110" width="9" style="15"/>
    <col min="5111" max="5111" width="39.42578125" style="15" customWidth="1"/>
    <col min="5112" max="5127" width="9.7109375" style="15" customWidth="1"/>
    <col min="5128" max="5366" width="9" style="15"/>
    <col min="5367" max="5367" width="39.42578125" style="15" customWidth="1"/>
    <col min="5368" max="5383" width="9.7109375" style="15" customWidth="1"/>
    <col min="5384" max="5622" width="9" style="15"/>
    <col min="5623" max="5623" width="39.42578125" style="15" customWidth="1"/>
    <col min="5624" max="5639" width="9.7109375" style="15" customWidth="1"/>
    <col min="5640" max="5878" width="9" style="15"/>
    <col min="5879" max="5879" width="39.42578125" style="15" customWidth="1"/>
    <col min="5880" max="5895" width="9.7109375" style="15" customWidth="1"/>
    <col min="5896" max="6134" width="9" style="15"/>
    <col min="6135" max="6135" width="39.42578125" style="15" customWidth="1"/>
    <col min="6136" max="6151" width="9.7109375" style="15" customWidth="1"/>
    <col min="6152" max="6390" width="9" style="15"/>
    <col min="6391" max="6391" width="39.42578125" style="15" customWidth="1"/>
    <col min="6392" max="6407" width="9.7109375" style="15" customWidth="1"/>
    <col min="6408" max="6646" width="9" style="15"/>
    <col min="6647" max="6647" width="39.42578125" style="15" customWidth="1"/>
    <col min="6648" max="6663" width="9.7109375" style="15" customWidth="1"/>
    <col min="6664" max="6902" width="9" style="15"/>
    <col min="6903" max="6903" width="39.42578125" style="15" customWidth="1"/>
    <col min="6904" max="6919" width="9.7109375" style="15" customWidth="1"/>
    <col min="6920" max="7158" width="9" style="15"/>
    <col min="7159" max="7159" width="39.42578125" style="15" customWidth="1"/>
    <col min="7160" max="7175" width="9.7109375" style="15" customWidth="1"/>
    <col min="7176" max="7414" width="9" style="15"/>
    <col min="7415" max="7415" width="39.42578125" style="15" customWidth="1"/>
    <col min="7416" max="7431" width="9.7109375" style="15" customWidth="1"/>
    <col min="7432" max="7670" width="9" style="15"/>
    <col min="7671" max="7671" width="39.42578125" style="15" customWidth="1"/>
    <col min="7672" max="7687" width="9.7109375" style="15" customWidth="1"/>
    <col min="7688" max="7926" width="9" style="15"/>
    <col min="7927" max="7927" width="39.42578125" style="15" customWidth="1"/>
    <col min="7928" max="7943" width="9.7109375" style="15" customWidth="1"/>
    <col min="7944" max="8182" width="9" style="15"/>
    <col min="8183" max="8183" width="39.42578125" style="15" customWidth="1"/>
    <col min="8184" max="8199" width="9.7109375" style="15" customWidth="1"/>
    <col min="8200" max="8438" width="9" style="15"/>
    <col min="8439" max="8439" width="39.42578125" style="15" customWidth="1"/>
    <col min="8440" max="8455" width="9.7109375" style="15" customWidth="1"/>
    <col min="8456" max="8694" width="9" style="15"/>
    <col min="8695" max="8695" width="39.42578125" style="15" customWidth="1"/>
    <col min="8696" max="8711" width="9.7109375" style="15" customWidth="1"/>
    <col min="8712" max="8950" width="9" style="15"/>
    <col min="8951" max="8951" width="39.42578125" style="15" customWidth="1"/>
    <col min="8952" max="8967" width="9.7109375" style="15" customWidth="1"/>
    <col min="8968" max="9206" width="9" style="15"/>
    <col min="9207" max="9207" width="39.42578125" style="15" customWidth="1"/>
    <col min="9208" max="9223" width="9.7109375" style="15" customWidth="1"/>
    <col min="9224" max="9462" width="9" style="15"/>
    <col min="9463" max="9463" width="39.42578125" style="15" customWidth="1"/>
    <col min="9464" max="9479" width="9.7109375" style="15" customWidth="1"/>
    <col min="9480" max="9718" width="9" style="15"/>
    <col min="9719" max="9719" width="39.42578125" style="15" customWidth="1"/>
    <col min="9720" max="9735" width="9.7109375" style="15" customWidth="1"/>
    <col min="9736" max="9974" width="9" style="15"/>
    <col min="9975" max="9975" width="39.42578125" style="15" customWidth="1"/>
    <col min="9976" max="9991" width="9.7109375" style="15" customWidth="1"/>
    <col min="9992" max="10230" width="9" style="15"/>
    <col min="10231" max="10231" width="39.42578125" style="15" customWidth="1"/>
    <col min="10232" max="10247" width="9.7109375" style="15" customWidth="1"/>
    <col min="10248" max="10486" width="9" style="15"/>
    <col min="10487" max="10487" width="39.42578125" style="15" customWidth="1"/>
    <col min="10488" max="10503" width="9.7109375" style="15" customWidth="1"/>
    <col min="10504" max="10742" width="9" style="15"/>
    <col min="10743" max="10743" width="39.42578125" style="15" customWidth="1"/>
    <col min="10744" max="10759" width="9.7109375" style="15" customWidth="1"/>
    <col min="10760" max="10998" width="9" style="15"/>
    <col min="10999" max="10999" width="39.42578125" style="15" customWidth="1"/>
    <col min="11000" max="11015" width="9.7109375" style="15" customWidth="1"/>
    <col min="11016" max="11254" width="9" style="15"/>
    <col min="11255" max="11255" width="39.42578125" style="15" customWidth="1"/>
    <col min="11256" max="11271" width="9.7109375" style="15" customWidth="1"/>
    <col min="11272" max="11510" width="9" style="15"/>
    <col min="11511" max="11511" width="39.42578125" style="15" customWidth="1"/>
    <col min="11512" max="11527" width="9.7109375" style="15" customWidth="1"/>
    <col min="11528" max="11766" width="9" style="15"/>
    <col min="11767" max="11767" width="39.42578125" style="15" customWidth="1"/>
    <col min="11768" max="11783" width="9.7109375" style="15" customWidth="1"/>
    <col min="11784" max="12022" width="9" style="15"/>
    <col min="12023" max="12023" width="39.42578125" style="15" customWidth="1"/>
    <col min="12024" max="12039" width="9.7109375" style="15" customWidth="1"/>
    <col min="12040" max="12278" width="9" style="15"/>
    <col min="12279" max="12279" width="39.42578125" style="15" customWidth="1"/>
    <col min="12280" max="12295" width="9.7109375" style="15" customWidth="1"/>
    <col min="12296" max="12534" width="9" style="15"/>
    <col min="12535" max="12535" width="39.42578125" style="15" customWidth="1"/>
    <col min="12536" max="12551" width="9.7109375" style="15" customWidth="1"/>
    <col min="12552" max="12790" width="9" style="15"/>
    <col min="12791" max="12791" width="39.42578125" style="15" customWidth="1"/>
    <col min="12792" max="12807" width="9.7109375" style="15" customWidth="1"/>
    <col min="12808" max="13046" width="9" style="15"/>
    <col min="13047" max="13047" width="39.42578125" style="15" customWidth="1"/>
    <col min="13048" max="13063" width="9.7109375" style="15" customWidth="1"/>
    <col min="13064" max="13302" width="9" style="15"/>
    <col min="13303" max="13303" width="39.42578125" style="15" customWidth="1"/>
    <col min="13304" max="13319" width="9.7109375" style="15" customWidth="1"/>
    <col min="13320" max="13558" width="9" style="15"/>
    <col min="13559" max="13559" width="39.42578125" style="15" customWidth="1"/>
    <col min="13560" max="13575" width="9.7109375" style="15" customWidth="1"/>
    <col min="13576" max="13814" width="9" style="15"/>
    <col min="13815" max="13815" width="39.42578125" style="15" customWidth="1"/>
    <col min="13816" max="13831" width="9.7109375" style="15" customWidth="1"/>
    <col min="13832" max="14070" width="9" style="15"/>
    <col min="14071" max="14071" width="39.42578125" style="15" customWidth="1"/>
    <col min="14072" max="14087" width="9.7109375" style="15" customWidth="1"/>
    <col min="14088" max="14326" width="9" style="15"/>
    <col min="14327" max="14327" width="39.42578125" style="15" customWidth="1"/>
    <col min="14328" max="14343" width="9.7109375" style="15" customWidth="1"/>
    <col min="14344" max="14582" width="9" style="15"/>
    <col min="14583" max="14583" width="39.42578125" style="15" customWidth="1"/>
    <col min="14584" max="14599" width="9.7109375" style="15" customWidth="1"/>
    <col min="14600" max="14838" width="9" style="15"/>
    <col min="14839" max="14839" width="39.42578125" style="15" customWidth="1"/>
    <col min="14840" max="14855" width="9.7109375" style="15" customWidth="1"/>
    <col min="14856" max="15094" width="9" style="15"/>
    <col min="15095" max="15095" width="39.42578125" style="15" customWidth="1"/>
    <col min="15096" max="15111" width="9.7109375" style="15" customWidth="1"/>
    <col min="15112" max="15350" width="9" style="15"/>
    <col min="15351" max="15351" width="39.42578125" style="15" customWidth="1"/>
    <col min="15352" max="15367" width="9.7109375" style="15" customWidth="1"/>
    <col min="15368" max="15606" width="9" style="15"/>
    <col min="15607" max="15607" width="39.42578125" style="15" customWidth="1"/>
    <col min="15608" max="15623" width="9.7109375" style="15" customWidth="1"/>
    <col min="15624" max="15862" width="9" style="15"/>
    <col min="15863" max="15863" width="39.42578125" style="15" customWidth="1"/>
    <col min="15864" max="15879" width="9.7109375" style="15" customWidth="1"/>
    <col min="15880" max="16118" width="9" style="15"/>
    <col min="16119" max="16119" width="39.42578125" style="15" customWidth="1"/>
    <col min="16120" max="16135" width="9.7109375" style="15" customWidth="1"/>
    <col min="16136" max="16384" width="9" style="15"/>
  </cols>
  <sheetData>
    <row r="1" spans="1:7" x14ac:dyDescent="0.55000000000000004">
      <c r="A1" s="14" t="s">
        <v>78</v>
      </c>
      <c r="B1" s="14"/>
      <c r="C1" s="14"/>
      <c r="E1" s="14"/>
      <c r="F1" s="14"/>
    </row>
    <row r="2" spans="1:7" x14ac:dyDescent="0.55000000000000004">
      <c r="A2" s="16"/>
      <c r="B2" s="16"/>
      <c r="C2" s="16"/>
      <c r="D2" s="16"/>
      <c r="E2" s="16"/>
      <c r="F2" s="16"/>
      <c r="G2" s="16" t="s">
        <v>26</v>
      </c>
    </row>
    <row r="3" spans="1:7" x14ac:dyDescent="0.55000000000000004">
      <c r="A3" s="79" t="s">
        <v>27</v>
      </c>
      <c r="B3" s="67" t="s">
        <v>82</v>
      </c>
      <c r="C3" s="67"/>
      <c r="D3" s="67"/>
      <c r="E3" s="67"/>
      <c r="F3" s="67"/>
      <c r="G3" s="67"/>
    </row>
    <row r="4" spans="1:7" x14ac:dyDescent="0.55000000000000004">
      <c r="A4" s="80"/>
      <c r="B4" s="74" t="s">
        <v>2</v>
      </c>
      <c r="C4" s="74"/>
      <c r="D4" s="74"/>
      <c r="E4" s="74" t="s">
        <v>3</v>
      </c>
      <c r="F4" s="74"/>
      <c r="G4" s="74"/>
    </row>
    <row r="5" spans="1:7" x14ac:dyDescent="0.55000000000000004">
      <c r="A5" s="81"/>
      <c r="B5" s="52" t="s">
        <v>72</v>
      </c>
      <c r="C5" s="52" t="s">
        <v>73</v>
      </c>
      <c r="D5" s="52" t="s">
        <v>74</v>
      </c>
      <c r="E5" s="52" t="s">
        <v>72</v>
      </c>
      <c r="F5" s="52" t="s">
        <v>73</v>
      </c>
      <c r="G5" s="52" t="s">
        <v>74</v>
      </c>
    </row>
    <row r="6" spans="1:7" s="19" customFormat="1" x14ac:dyDescent="0.55000000000000004">
      <c r="A6" s="17" t="s">
        <v>28</v>
      </c>
      <c r="B6" s="18">
        <f t="shared" ref="B6:G6" si="0">B7+B12+B20</f>
        <v>2894.3999999999996</v>
      </c>
      <c r="C6" s="18">
        <f t="shared" si="0"/>
        <v>953.5100000000001</v>
      </c>
      <c r="D6" s="18">
        <f t="shared" si="0"/>
        <v>3847.91</v>
      </c>
      <c r="E6" s="18">
        <f t="shared" si="0"/>
        <v>2298.69</v>
      </c>
      <c r="F6" s="18">
        <f t="shared" si="0"/>
        <v>1463.8</v>
      </c>
      <c r="G6" s="18">
        <f t="shared" si="0"/>
        <v>3762.4900000000002</v>
      </c>
    </row>
    <row r="7" spans="1:7" s="19" customFormat="1" x14ac:dyDescent="0.55000000000000004">
      <c r="A7" s="20" t="s">
        <v>29</v>
      </c>
      <c r="B7" s="21">
        <f t="shared" ref="B7:G7" si="1">SUM(B8:B11)</f>
        <v>1072.4100000000001</v>
      </c>
      <c r="C7" s="21">
        <f t="shared" si="1"/>
        <v>396.88000000000005</v>
      </c>
      <c r="D7" s="21">
        <f t="shared" si="1"/>
        <v>1469.29</v>
      </c>
      <c r="E7" s="21">
        <f t="shared" si="1"/>
        <v>981.78</v>
      </c>
      <c r="F7" s="21">
        <f t="shared" si="1"/>
        <v>810.84</v>
      </c>
      <c r="G7" s="21">
        <f t="shared" si="1"/>
        <v>1792.62</v>
      </c>
    </row>
    <row r="8" spans="1:7" x14ac:dyDescent="0.55000000000000004">
      <c r="A8" s="22" t="s">
        <v>30</v>
      </c>
      <c r="B8" s="24">
        <v>414.27</v>
      </c>
      <c r="C8" s="24">
        <v>110</v>
      </c>
      <c r="D8" s="23">
        <f t="shared" ref="D8:D11" si="2">SUM(B8:C8)</f>
        <v>524.27</v>
      </c>
      <c r="E8" s="24">
        <v>393.34</v>
      </c>
      <c r="F8" s="24">
        <v>143.52000000000001</v>
      </c>
      <c r="G8" s="23">
        <f t="shared" ref="G8:G11" si="3">SUM(E8:F8)</f>
        <v>536.86</v>
      </c>
    </row>
    <row r="9" spans="1:7" x14ac:dyDescent="0.55000000000000004">
      <c r="A9" s="22" t="s">
        <v>31</v>
      </c>
      <c r="B9" s="24">
        <v>195.26</v>
      </c>
      <c r="C9" s="24">
        <v>37.43</v>
      </c>
      <c r="D9" s="23">
        <f t="shared" si="2"/>
        <v>232.69</v>
      </c>
      <c r="E9" s="24">
        <v>136.63999999999999</v>
      </c>
      <c r="F9" s="24">
        <v>118.65</v>
      </c>
      <c r="G9" s="23">
        <f t="shared" si="3"/>
        <v>255.29</v>
      </c>
    </row>
    <row r="10" spans="1:7" x14ac:dyDescent="0.55000000000000004">
      <c r="A10" s="22" t="s">
        <v>32</v>
      </c>
      <c r="B10" s="24">
        <v>108.44</v>
      </c>
      <c r="C10" s="24">
        <v>208.28</v>
      </c>
      <c r="D10" s="23">
        <f t="shared" si="2"/>
        <v>316.72000000000003</v>
      </c>
      <c r="E10" s="24">
        <v>15.77</v>
      </c>
      <c r="F10" s="24">
        <v>286.17</v>
      </c>
      <c r="G10" s="23">
        <f t="shared" si="3"/>
        <v>301.94</v>
      </c>
    </row>
    <row r="11" spans="1:7" x14ac:dyDescent="0.55000000000000004">
      <c r="A11" s="22" t="s">
        <v>33</v>
      </c>
      <c r="B11" s="24">
        <v>354.44</v>
      </c>
      <c r="C11" s="24">
        <v>41.17</v>
      </c>
      <c r="D11" s="23">
        <f t="shared" si="2"/>
        <v>395.61</v>
      </c>
      <c r="E11" s="24">
        <v>436.03</v>
      </c>
      <c r="F11" s="24">
        <v>262.5</v>
      </c>
      <c r="G11" s="23">
        <f t="shared" si="3"/>
        <v>698.53</v>
      </c>
    </row>
    <row r="12" spans="1:7" s="19" customFormat="1" x14ac:dyDescent="0.55000000000000004">
      <c r="A12" s="20" t="s">
        <v>34</v>
      </c>
      <c r="B12" s="21">
        <f t="shared" ref="B12:G12" si="4">SUM(B13+B14+B15+B16+B17+B18+B19)</f>
        <v>1632.6399999999996</v>
      </c>
      <c r="C12" s="21">
        <f t="shared" si="4"/>
        <v>494.25</v>
      </c>
      <c r="D12" s="21">
        <f t="shared" si="4"/>
        <v>2126.89</v>
      </c>
      <c r="E12" s="21">
        <f t="shared" si="4"/>
        <v>1166.53</v>
      </c>
      <c r="F12" s="21">
        <f t="shared" si="4"/>
        <v>557.20000000000005</v>
      </c>
      <c r="G12" s="21">
        <f t="shared" si="4"/>
        <v>1723.7300000000002</v>
      </c>
    </row>
    <row r="13" spans="1:7" x14ac:dyDescent="0.55000000000000004">
      <c r="A13" s="22" t="s">
        <v>35</v>
      </c>
      <c r="B13" s="24">
        <v>53.8</v>
      </c>
      <c r="C13" s="24">
        <v>466.18</v>
      </c>
      <c r="D13" s="23">
        <f t="shared" ref="D13:D19" si="5">SUM(B13:C13)</f>
        <v>519.98</v>
      </c>
      <c r="E13" s="24">
        <v>5.33</v>
      </c>
      <c r="F13" s="24">
        <v>503.91</v>
      </c>
      <c r="G13" s="23">
        <f t="shared" ref="G13:G20" si="6">SUM(E13:F13)</f>
        <v>509.24</v>
      </c>
    </row>
    <row r="14" spans="1:7" x14ac:dyDescent="0.55000000000000004">
      <c r="A14" s="22" t="s">
        <v>36</v>
      </c>
      <c r="B14" s="24">
        <v>1140.54</v>
      </c>
      <c r="C14" s="24">
        <v>28.07</v>
      </c>
      <c r="D14" s="23">
        <f t="shared" si="5"/>
        <v>1168.6099999999999</v>
      </c>
      <c r="E14" s="24">
        <v>784.94</v>
      </c>
      <c r="F14" s="24">
        <v>53.29</v>
      </c>
      <c r="G14" s="23">
        <f t="shared" si="6"/>
        <v>838.23</v>
      </c>
    </row>
    <row r="15" spans="1:7" x14ac:dyDescent="0.55000000000000004">
      <c r="A15" s="22" t="s">
        <v>37</v>
      </c>
      <c r="B15" s="24">
        <v>182.58</v>
      </c>
      <c r="C15" s="24">
        <v>0</v>
      </c>
      <c r="D15" s="23">
        <f t="shared" si="5"/>
        <v>182.58</v>
      </c>
      <c r="E15" s="24">
        <v>133.43</v>
      </c>
      <c r="F15" s="24">
        <v>0</v>
      </c>
      <c r="G15" s="23">
        <f t="shared" si="6"/>
        <v>133.43</v>
      </c>
    </row>
    <row r="16" spans="1:7" x14ac:dyDescent="0.55000000000000004">
      <c r="A16" s="22" t="s">
        <v>38</v>
      </c>
      <c r="B16" s="24">
        <v>2.34</v>
      </c>
      <c r="C16" s="24">
        <v>0</v>
      </c>
      <c r="D16" s="23">
        <f t="shared" si="5"/>
        <v>2.34</v>
      </c>
      <c r="E16" s="24">
        <v>5.68</v>
      </c>
      <c r="F16" s="24">
        <v>0</v>
      </c>
      <c r="G16" s="23">
        <f t="shared" si="6"/>
        <v>5.68</v>
      </c>
    </row>
    <row r="17" spans="1:7" x14ac:dyDescent="0.55000000000000004">
      <c r="A17" s="22" t="s">
        <v>39</v>
      </c>
      <c r="B17" s="24">
        <v>1.36</v>
      </c>
      <c r="C17" s="24">
        <v>0</v>
      </c>
      <c r="D17" s="23">
        <f t="shared" si="5"/>
        <v>1.36</v>
      </c>
      <c r="E17" s="24">
        <v>0</v>
      </c>
      <c r="F17" s="24">
        <v>0</v>
      </c>
      <c r="G17" s="23">
        <f t="shared" si="6"/>
        <v>0</v>
      </c>
    </row>
    <row r="18" spans="1:7" x14ac:dyDescent="0.55000000000000004">
      <c r="A18" s="22" t="s">
        <v>40</v>
      </c>
      <c r="B18" s="24">
        <v>252.02</v>
      </c>
      <c r="C18" s="24">
        <v>0</v>
      </c>
      <c r="D18" s="23">
        <f t="shared" si="5"/>
        <v>252.02</v>
      </c>
      <c r="E18" s="24">
        <v>237.15</v>
      </c>
      <c r="F18" s="24">
        <v>0</v>
      </c>
      <c r="G18" s="23">
        <f t="shared" si="6"/>
        <v>237.15</v>
      </c>
    </row>
    <row r="19" spans="1:7" x14ac:dyDescent="0.55000000000000004">
      <c r="A19" s="22" t="s">
        <v>41</v>
      </c>
      <c r="B19" s="24">
        <v>0</v>
      </c>
      <c r="C19" s="24">
        <v>0</v>
      </c>
      <c r="D19" s="23">
        <f t="shared" si="5"/>
        <v>0</v>
      </c>
      <c r="E19" s="24">
        <v>0</v>
      </c>
      <c r="F19" s="24">
        <v>0</v>
      </c>
      <c r="G19" s="23">
        <f t="shared" si="6"/>
        <v>0</v>
      </c>
    </row>
    <row r="20" spans="1:7" s="19" customFormat="1" x14ac:dyDescent="0.55000000000000004">
      <c r="A20" s="20" t="s">
        <v>42</v>
      </c>
      <c r="B20" s="21">
        <v>189.35</v>
      </c>
      <c r="C20" s="21">
        <v>62.38</v>
      </c>
      <c r="D20" s="37">
        <f>SUM(B20:C20)</f>
        <v>251.73</v>
      </c>
      <c r="E20" s="21">
        <v>150.38</v>
      </c>
      <c r="F20" s="21">
        <v>95.76</v>
      </c>
      <c r="G20" s="37">
        <f t="shared" si="6"/>
        <v>246.14</v>
      </c>
    </row>
    <row r="21" spans="1:7" s="19" customFormat="1" x14ac:dyDescent="0.55000000000000004">
      <c r="A21" s="20" t="s">
        <v>43</v>
      </c>
      <c r="B21" s="21">
        <f t="shared" ref="B21:G21" si="7">SUM(B22:B24)</f>
        <v>0</v>
      </c>
      <c r="C21" s="21">
        <f t="shared" si="7"/>
        <v>961.33</v>
      </c>
      <c r="D21" s="21">
        <f t="shared" si="7"/>
        <v>961.33</v>
      </c>
      <c r="E21" s="21">
        <f t="shared" si="7"/>
        <v>0</v>
      </c>
      <c r="F21" s="21">
        <f t="shared" si="7"/>
        <v>1073.8300000000002</v>
      </c>
      <c r="G21" s="21">
        <f t="shared" si="7"/>
        <v>1073.8300000000002</v>
      </c>
    </row>
    <row r="22" spans="1:7" x14ac:dyDescent="0.55000000000000004">
      <c r="A22" s="22" t="s">
        <v>44</v>
      </c>
      <c r="B22" s="24">
        <v>0</v>
      </c>
      <c r="C22" s="24">
        <v>902.69</v>
      </c>
      <c r="D22" s="23">
        <f t="shared" ref="D22:D24" si="8">SUM(B22:C22)</f>
        <v>902.69</v>
      </c>
      <c r="E22" s="24">
        <v>0</v>
      </c>
      <c r="F22" s="24">
        <v>1000</v>
      </c>
      <c r="G22" s="23">
        <f t="shared" ref="G22:G24" si="9">SUM(E22:F22)</f>
        <v>1000</v>
      </c>
    </row>
    <row r="23" spans="1:7" x14ac:dyDescent="0.55000000000000004">
      <c r="A23" s="22" t="s">
        <v>45</v>
      </c>
      <c r="B23" s="24">
        <v>0</v>
      </c>
      <c r="C23" s="24">
        <v>45.33</v>
      </c>
      <c r="D23" s="23">
        <f t="shared" si="8"/>
        <v>45.33</v>
      </c>
      <c r="E23" s="24">
        <v>0</v>
      </c>
      <c r="F23" s="24">
        <v>62.65</v>
      </c>
      <c r="G23" s="23">
        <f t="shared" si="9"/>
        <v>62.65</v>
      </c>
    </row>
    <row r="24" spans="1:7" x14ac:dyDescent="0.55000000000000004">
      <c r="A24" s="22" t="s">
        <v>46</v>
      </c>
      <c r="B24" s="24">
        <v>0</v>
      </c>
      <c r="C24" s="24">
        <v>13.31</v>
      </c>
      <c r="D24" s="23">
        <f t="shared" si="8"/>
        <v>13.31</v>
      </c>
      <c r="E24" s="24">
        <v>0</v>
      </c>
      <c r="F24" s="24">
        <v>11.18</v>
      </c>
      <c r="G24" s="23">
        <f t="shared" si="9"/>
        <v>11.18</v>
      </c>
    </row>
    <row r="25" spans="1:7" s="19" customFormat="1" x14ac:dyDescent="0.55000000000000004">
      <c r="A25" s="20" t="s">
        <v>47</v>
      </c>
      <c r="B25" s="21">
        <f t="shared" ref="B25:G25" si="10">SUM(B6,B21)</f>
        <v>2894.3999999999996</v>
      </c>
      <c r="C25" s="21">
        <f t="shared" si="10"/>
        <v>1914.8400000000001</v>
      </c>
      <c r="D25" s="21">
        <f>SUM(D6,D21)</f>
        <v>4809.24</v>
      </c>
      <c r="E25" s="21">
        <f t="shared" ref="E25:F25" si="11">SUM(E6,E21)</f>
        <v>2298.69</v>
      </c>
      <c r="F25" s="21">
        <f t="shared" si="11"/>
        <v>2537.63</v>
      </c>
      <c r="G25" s="21">
        <f t="shared" si="10"/>
        <v>4836.3200000000006</v>
      </c>
    </row>
    <row r="26" spans="1:7" s="19" customFormat="1" x14ac:dyDescent="0.55000000000000004">
      <c r="A26" s="20" t="s">
        <v>48</v>
      </c>
      <c r="B26" s="53">
        <f>ROUND(B25/B27,2)</f>
        <v>0.96</v>
      </c>
      <c r="C26" s="53">
        <f>C25/B27</f>
        <v>0.63427350568906415</v>
      </c>
      <c r="D26" s="54">
        <f>ROUND(D25/B27,2)</f>
        <v>1.59</v>
      </c>
      <c r="E26" s="53">
        <f>ROUND(E25/E27,2)</f>
        <v>0.83</v>
      </c>
      <c r="F26" s="53">
        <f>F25/E27</f>
        <v>0.92061528415171701</v>
      </c>
      <c r="G26" s="54">
        <f>ROUND(G25/E27,2)</f>
        <v>1.75</v>
      </c>
    </row>
    <row r="27" spans="1:7" x14ac:dyDescent="0.55000000000000004">
      <c r="A27" s="22" t="s">
        <v>49</v>
      </c>
      <c r="B27" s="83">
        <v>3018.95</v>
      </c>
      <c r="C27" s="84"/>
      <c r="D27" s="85"/>
      <c r="E27" s="83">
        <v>2756.45</v>
      </c>
      <c r="F27" s="84"/>
      <c r="G27" s="85"/>
    </row>
    <row r="28" spans="1:7" x14ac:dyDescent="0.55000000000000004">
      <c r="A28" s="22" t="s">
        <v>50</v>
      </c>
      <c r="B28" s="83">
        <v>1.66</v>
      </c>
      <c r="C28" s="84"/>
      <c r="D28" s="85"/>
      <c r="E28" s="83">
        <v>1.66</v>
      </c>
      <c r="F28" s="84"/>
      <c r="G28" s="85"/>
    </row>
    <row r="29" spans="1:7" x14ac:dyDescent="0.55000000000000004">
      <c r="A29" s="22" t="s">
        <v>51</v>
      </c>
      <c r="B29" s="82">
        <f>B27*B28</f>
        <v>5011.4569999999994</v>
      </c>
      <c r="C29" s="82"/>
      <c r="D29" s="82"/>
      <c r="E29" s="82">
        <f>E27*E28</f>
        <v>4575.7069999999994</v>
      </c>
      <c r="F29" s="82"/>
      <c r="G29" s="82"/>
    </row>
    <row r="30" spans="1:7" s="19" customFormat="1" x14ac:dyDescent="0.55000000000000004">
      <c r="A30" s="20" t="s">
        <v>52</v>
      </c>
      <c r="B30" s="55">
        <f>B29-B25</f>
        <v>2117.0569999999998</v>
      </c>
      <c r="C30" s="56"/>
      <c r="D30" s="55">
        <f>B29-D25</f>
        <v>202.21699999999964</v>
      </c>
      <c r="E30" s="55">
        <f>E29-E25</f>
        <v>2277.0169999999994</v>
      </c>
      <c r="F30" s="56"/>
      <c r="G30" s="55">
        <f>E29-G25</f>
        <v>-260.61300000000119</v>
      </c>
    </row>
    <row r="31" spans="1:7" s="19" customFormat="1" x14ac:dyDescent="0.55000000000000004">
      <c r="A31" s="25" t="s">
        <v>53</v>
      </c>
      <c r="B31" s="57">
        <f>B28-B26</f>
        <v>0.7</v>
      </c>
      <c r="C31" s="58"/>
      <c r="D31" s="57">
        <f>B28-D26</f>
        <v>6.999999999999984E-2</v>
      </c>
      <c r="E31" s="57">
        <f>E28-E26</f>
        <v>0.83</v>
      </c>
      <c r="F31" s="58"/>
      <c r="G31" s="57">
        <f>E28-G26</f>
        <v>-9.000000000000008E-2</v>
      </c>
    </row>
  </sheetData>
  <mergeCells count="10">
    <mergeCell ref="A3:A5"/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rintOptions horizontalCentered="1"/>
  <pageMargins left="0.18" right="0.18" top="0.75" bottom="0.42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85" zoomScaleNormal="85" workbookViewId="0">
      <selection activeCell="F9" sqref="F9"/>
    </sheetView>
  </sheetViews>
  <sheetFormatPr defaultRowHeight="24" x14ac:dyDescent="0.55000000000000004"/>
  <cols>
    <col min="1" max="1" width="38.7109375" style="15" customWidth="1"/>
    <col min="2" max="4" width="15.42578125" style="15" customWidth="1"/>
    <col min="5" max="255" width="9" style="15"/>
    <col min="256" max="256" width="41.85546875" style="15" customWidth="1"/>
    <col min="257" max="258" width="14.140625" style="15" customWidth="1"/>
    <col min="259" max="260" width="15.85546875" style="15" customWidth="1"/>
    <col min="261" max="511" width="9" style="15"/>
    <col min="512" max="512" width="41.85546875" style="15" customWidth="1"/>
    <col min="513" max="514" width="14.140625" style="15" customWidth="1"/>
    <col min="515" max="516" width="15.85546875" style="15" customWidth="1"/>
    <col min="517" max="767" width="9" style="15"/>
    <col min="768" max="768" width="41.85546875" style="15" customWidth="1"/>
    <col min="769" max="770" width="14.140625" style="15" customWidth="1"/>
    <col min="771" max="772" width="15.85546875" style="15" customWidth="1"/>
    <col min="773" max="1023" width="9" style="15"/>
    <col min="1024" max="1024" width="41.85546875" style="15" customWidth="1"/>
    <col min="1025" max="1026" width="14.140625" style="15" customWidth="1"/>
    <col min="1027" max="1028" width="15.85546875" style="15" customWidth="1"/>
    <col min="1029" max="1279" width="9" style="15"/>
    <col min="1280" max="1280" width="41.85546875" style="15" customWidth="1"/>
    <col min="1281" max="1282" width="14.140625" style="15" customWidth="1"/>
    <col min="1283" max="1284" width="15.85546875" style="15" customWidth="1"/>
    <col min="1285" max="1535" width="9" style="15"/>
    <col min="1536" max="1536" width="41.85546875" style="15" customWidth="1"/>
    <col min="1537" max="1538" width="14.140625" style="15" customWidth="1"/>
    <col min="1539" max="1540" width="15.85546875" style="15" customWidth="1"/>
    <col min="1541" max="1791" width="9" style="15"/>
    <col min="1792" max="1792" width="41.85546875" style="15" customWidth="1"/>
    <col min="1793" max="1794" width="14.140625" style="15" customWidth="1"/>
    <col min="1795" max="1796" width="15.85546875" style="15" customWidth="1"/>
    <col min="1797" max="2047" width="9" style="15"/>
    <col min="2048" max="2048" width="41.85546875" style="15" customWidth="1"/>
    <col min="2049" max="2050" width="14.140625" style="15" customWidth="1"/>
    <col min="2051" max="2052" width="15.85546875" style="15" customWidth="1"/>
    <col min="2053" max="2303" width="9" style="15"/>
    <col min="2304" max="2304" width="41.85546875" style="15" customWidth="1"/>
    <col min="2305" max="2306" width="14.140625" style="15" customWidth="1"/>
    <col min="2307" max="2308" width="15.85546875" style="15" customWidth="1"/>
    <col min="2309" max="2559" width="9" style="15"/>
    <col min="2560" max="2560" width="41.85546875" style="15" customWidth="1"/>
    <col min="2561" max="2562" width="14.140625" style="15" customWidth="1"/>
    <col min="2563" max="2564" width="15.85546875" style="15" customWidth="1"/>
    <col min="2565" max="2815" width="9" style="15"/>
    <col min="2816" max="2816" width="41.85546875" style="15" customWidth="1"/>
    <col min="2817" max="2818" width="14.140625" style="15" customWidth="1"/>
    <col min="2819" max="2820" width="15.85546875" style="15" customWidth="1"/>
    <col min="2821" max="3071" width="9" style="15"/>
    <col min="3072" max="3072" width="41.85546875" style="15" customWidth="1"/>
    <col min="3073" max="3074" width="14.140625" style="15" customWidth="1"/>
    <col min="3075" max="3076" width="15.85546875" style="15" customWidth="1"/>
    <col min="3077" max="3327" width="9" style="15"/>
    <col min="3328" max="3328" width="41.85546875" style="15" customWidth="1"/>
    <col min="3329" max="3330" width="14.140625" style="15" customWidth="1"/>
    <col min="3331" max="3332" width="15.85546875" style="15" customWidth="1"/>
    <col min="3333" max="3583" width="9" style="15"/>
    <col min="3584" max="3584" width="41.85546875" style="15" customWidth="1"/>
    <col min="3585" max="3586" width="14.140625" style="15" customWidth="1"/>
    <col min="3587" max="3588" width="15.85546875" style="15" customWidth="1"/>
    <col min="3589" max="3839" width="9" style="15"/>
    <col min="3840" max="3840" width="41.85546875" style="15" customWidth="1"/>
    <col min="3841" max="3842" width="14.140625" style="15" customWidth="1"/>
    <col min="3843" max="3844" width="15.85546875" style="15" customWidth="1"/>
    <col min="3845" max="4095" width="9" style="15"/>
    <col min="4096" max="4096" width="41.85546875" style="15" customWidth="1"/>
    <col min="4097" max="4098" width="14.140625" style="15" customWidth="1"/>
    <col min="4099" max="4100" width="15.85546875" style="15" customWidth="1"/>
    <col min="4101" max="4351" width="9" style="15"/>
    <col min="4352" max="4352" width="41.85546875" style="15" customWidth="1"/>
    <col min="4353" max="4354" width="14.140625" style="15" customWidth="1"/>
    <col min="4355" max="4356" width="15.85546875" style="15" customWidth="1"/>
    <col min="4357" max="4607" width="9" style="15"/>
    <col min="4608" max="4608" width="41.85546875" style="15" customWidth="1"/>
    <col min="4609" max="4610" width="14.140625" style="15" customWidth="1"/>
    <col min="4611" max="4612" width="15.85546875" style="15" customWidth="1"/>
    <col min="4613" max="4863" width="9" style="15"/>
    <col min="4864" max="4864" width="41.85546875" style="15" customWidth="1"/>
    <col min="4865" max="4866" width="14.140625" style="15" customWidth="1"/>
    <col min="4867" max="4868" width="15.85546875" style="15" customWidth="1"/>
    <col min="4869" max="5119" width="9" style="15"/>
    <col min="5120" max="5120" width="41.85546875" style="15" customWidth="1"/>
    <col min="5121" max="5122" width="14.140625" style="15" customWidth="1"/>
    <col min="5123" max="5124" width="15.85546875" style="15" customWidth="1"/>
    <col min="5125" max="5375" width="9" style="15"/>
    <col min="5376" max="5376" width="41.85546875" style="15" customWidth="1"/>
    <col min="5377" max="5378" width="14.140625" style="15" customWidth="1"/>
    <col min="5379" max="5380" width="15.85546875" style="15" customWidth="1"/>
    <col min="5381" max="5631" width="9" style="15"/>
    <col min="5632" max="5632" width="41.85546875" style="15" customWidth="1"/>
    <col min="5633" max="5634" width="14.140625" style="15" customWidth="1"/>
    <col min="5635" max="5636" width="15.85546875" style="15" customWidth="1"/>
    <col min="5637" max="5887" width="9" style="15"/>
    <col min="5888" max="5888" width="41.85546875" style="15" customWidth="1"/>
    <col min="5889" max="5890" width="14.140625" style="15" customWidth="1"/>
    <col min="5891" max="5892" width="15.85546875" style="15" customWidth="1"/>
    <col min="5893" max="6143" width="9" style="15"/>
    <col min="6144" max="6144" width="41.85546875" style="15" customWidth="1"/>
    <col min="6145" max="6146" width="14.140625" style="15" customWidth="1"/>
    <col min="6147" max="6148" width="15.85546875" style="15" customWidth="1"/>
    <col min="6149" max="6399" width="9" style="15"/>
    <col min="6400" max="6400" width="41.85546875" style="15" customWidth="1"/>
    <col min="6401" max="6402" width="14.140625" style="15" customWidth="1"/>
    <col min="6403" max="6404" width="15.85546875" style="15" customWidth="1"/>
    <col min="6405" max="6655" width="9" style="15"/>
    <col min="6656" max="6656" width="41.85546875" style="15" customWidth="1"/>
    <col min="6657" max="6658" width="14.140625" style="15" customWidth="1"/>
    <col min="6659" max="6660" width="15.85546875" style="15" customWidth="1"/>
    <col min="6661" max="6911" width="9" style="15"/>
    <col min="6912" max="6912" width="41.85546875" style="15" customWidth="1"/>
    <col min="6913" max="6914" width="14.140625" style="15" customWidth="1"/>
    <col min="6915" max="6916" width="15.85546875" style="15" customWidth="1"/>
    <col min="6917" max="7167" width="9" style="15"/>
    <col min="7168" max="7168" width="41.85546875" style="15" customWidth="1"/>
    <col min="7169" max="7170" width="14.140625" style="15" customWidth="1"/>
    <col min="7171" max="7172" width="15.85546875" style="15" customWidth="1"/>
    <col min="7173" max="7423" width="9" style="15"/>
    <col min="7424" max="7424" width="41.85546875" style="15" customWidth="1"/>
    <col min="7425" max="7426" width="14.140625" style="15" customWidth="1"/>
    <col min="7427" max="7428" width="15.85546875" style="15" customWidth="1"/>
    <col min="7429" max="7679" width="9" style="15"/>
    <col min="7680" max="7680" width="41.85546875" style="15" customWidth="1"/>
    <col min="7681" max="7682" width="14.140625" style="15" customWidth="1"/>
    <col min="7683" max="7684" width="15.85546875" style="15" customWidth="1"/>
    <col min="7685" max="7935" width="9" style="15"/>
    <col min="7936" max="7936" width="41.85546875" style="15" customWidth="1"/>
    <col min="7937" max="7938" width="14.140625" style="15" customWidth="1"/>
    <col min="7939" max="7940" width="15.85546875" style="15" customWidth="1"/>
    <col min="7941" max="8191" width="9" style="15"/>
    <col min="8192" max="8192" width="41.85546875" style="15" customWidth="1"/>
    <col min="8193" max="8194" width="14.140625" style="15" customWidth="1"/>
    <col min="8195" max="8196" width="15.85546875" style="15" customWidth="1"/>
    <col min="8197" max="8447" width="9" style="15"/>
    <col min="8448" max="8448" width="41.85546875" style="15" customWidth="1"/>
    <col min="8449" max="8450" width="14.140625" style="15" customWidth="1"/>
    <col min="8451" max="8452" width="15.85546875" style="15" customWidth="1"/>
    <col min="8453" max="8703" width="9" style="15"/>
    <col min="8704" max="8704" width="41.85546875" style="15" customWidth="1"/>
    <col min="8705" max="8706" width="14.140625" style="15" customWidth="1"/>
    <col min="8707" max="8708" width="15.85546875" style="15" customWidth="1"/>
    <col min="8709" max="8959" width="9" style="15"/>
    <col min="8960" max="8960" width="41.85546875" style="15" customWidth="1"/>
    <col min="8961" max="8962" width="14.140625" style="15" customWidth="1"/>
    <col min="8963" max="8964" width="15.85546875" style="15" customWidth="1"/>
    <col min="8965" max="9215" width="9" style="15"/>
    <col min="9216" max="9216" width="41.85546875" style="15" customWidth="1"/>
    <col min="9217" max="9218" width="14.140625" style="15" customWidth="1"/>
    <col min="9219" max="9220" width="15.85546875" style="15" customWidth="1"/>
    <col min="9221" max="9471" width="9" style="15"/>
    <col min="9472" max="9472" width="41.85546875" style="15" customWidth="1"/>
    <col min="9473" max="9474" width="14.140625" style="15" customWidth="1"/>
    <col min="9475" max="9476" width="15.85546875" style="15" customWidth="1"/>
    <col min="9477" max="9727" width="9" style="15"/>
    <col min="9728" max="9728" width="41.85546875" style="15" customWidth="1"/>
    <col min="9729" max="9730" width="14.140625" style="15" customWidth="1"/>
    <col min="9731" max="9732" width="15.85546875" style="15" customWidth="1"/>
    <col min="9733" max="9983" width="9" style="15"/>
    <col min="9984" max="9984" width="41.85546875" style="15" customWidth="1"/>
    <col min="9985" max="9986" width="14.140625" style="15" customWidth="1"/>
    <col min="9987" max="9988" width="15.85546875" style="15" customWidth="1"/>
    <col min="9989" max="10239" width="9" style="15"/>
    <col min="10240" max="10240" width="41.85546875" style="15" customWidth="1"/>
    <col min="10241" max="10242" width="14.140625" style="15" customWidth="1"/>
    <col min="10243" max="10244" width="15.85546875" style="15" customWidth="1"/>
    <col min="10245" max="10495" width="9" style="15"/>
    <col min="10496" max="10496" width="41.85546875" style="15" customWidth="1"/>
    <col min="10497" max="10498" width="14.140625" style="15" customWidth="1"/>
    <col min="10499" max="10500" width="15.85546875" style="15" customWidth="1"/>
    <col min="10501" max="10751" width="9" style="15"/>
    <col min="10752" max="10752" width="41.85546875" style="15" customWidth="1"/>
    <col min="10753" max="10754" width="14.140625" style="15" customWidth="1"/>
    <col min="10755" max="10756" width="15.85546875" style="15" customWidth="1"/>
    <col min="10757" max="11007" width="9" style="15"/>
    <col min="11008" max="11008" width="41.85546875" style="15" customWidth="1"/>
    <col min="11009" max="11010" width="14.140625" style="15" customWidth="1"/>
    <col min="11011" max="11012" width="15.85546875" style="15" customWidth="1"/>
    <col min="11013" max="11263" width="9" style="15"/>
    <col min="11264" max="11264" width="41.85546875" style="15" customWidth="1"/>
    <col min="11265" max="11266" width="14.140625" style="15" customWidth="1"/>
    <col min="11267" max="11268" width="15.85546875" style="15" customWidth="1"/>
    <col min="11269" max="11519" width="9" style="15"/>
    <col min="11520" max="11520" width="41.85546875" style="15" customWidth="1"/>
    <col min="11521" max="11522" width="14.140625" style="15" customWidth="1"/>
    <col min="11523" max="11524" width="15.85546875" style="15" customWidth="1"/>
    <col min="11525" max="11775" width="9" style="15"/>
    <col min="11776" max="11776" width="41.85546875" style="15" customWidth="1"/>
    <col min="11777" max="11778" width="14.140625" style="15" customWidth="1"/>
    <col min="11779" max="11780" width="15.85546875" style="15" customWidth="1"/>
    <col min="11781" max="12031" width="9" style="15"/>
    <col min="12032" max="12032" width="41.85546875" style="15" customWidth="1"/>
    <col min="12033" max="12034" width="14.140625" style="15" customWidth="1"/>
    <col min="12035" max="12036" width="15.85546875" style="15" customWidth="1"/>
    <col min="12037" max="12287" width="9" style="15"/>
    <col min="12288" max="12288" width="41.85546875" style="15" customWidth="1"/>
    <col min="12289" max="12290" width="14.140625" style="15" customWidth="1"/>
    <col min="12291" max="12292" width="15.85546875" style="15" customWidth="1"/>
    <col min="12293" max="12543" width="9" style="15"/>
    <col min="12544" max="12544" width="41.85546875" style="15" customWidth="1"/>
    <col min="12545" max="12546" width="14.140625" style="15" customWidth="1"/>
    <col min="12547" max="12548" width="15.85546875" style="15" customWidth="1"/>
    <col min="12549" max="12799" width="9" style="15"/>
    <col min="12800" max="12800" width="41.85546875" style="15" customWidth="1"/>
    <col min="12801" max="12802" width="14.140625" style="15" customWidth="1"/>
    <col min="12803" max="12804" width="15.85546875" style="15" customWidth="1"/>
    <col min="12805" max="13055" width="9" style="15"/>
    <col min="13056" max="13056" width="41.85546875" style="15" customWidth="1"/>
    <col min="13057" max="13058" width="14.140625" style="15" customWidth="1"/>
    <col min="13059" max="13060" width="15.85546875" style="15" customWidth="1"/>
    <col min="13061" max="13311" width="9" style="15"/>
    <col min="13312" max="13312" width="41.85546875" style="15" customWidth="1"/>
    <col min="13313" max="13314" width="14.140625" style="15" customWidth="1"/>
    <col min="13315" max="13316" width="15.85546875" style="15" customWidth="1"/>
    <col min="13317" max="13567" width="9" style="15"/>
    <col min="13568" max="13568" width="41.85546875" style="15" customWidth="1"/>
    <col min="13569" max="13570" width="14.140625" style="15" customWidth="1"/>
    <col min="13571" max="13572" width="15.85546875" style="15" customWidth="1"/>
    <col min="13573" max="13823" width="9" style="15"/>
    <col min="13824" max="13824" width="41.85546875" style="15" customWidth="1"/>
    <col min="13825" max="13826" width="14.140625" style="15" customWidth="1"/>
    <col min="13827" max="13828" width="15.85546875" style="15" customWidth="1"/>
    <col min="13829" max="14079" width="9" style="15"/>
    <col min="14080" max="14080" width="41.85546875" style="15" customWidth="1"/>
    <col min="14081" max="14082" width="14.140625" style="15" customWidth="1"/>
    <col min="14083" max="14084" width="15.85546875" style="15" customWidth="1"/>
    <col min="14085" max="14335" width="9" style="15"/>
    <col min="14336" max="14336" width="41.85546875" style="15" customWidth="1"/>
    <col min="14337" max="14338" width="14.140625" style="15" customWidth="1"/>
    <col min="14339" max="14340" width="15.85546875" style="15" customWidth="1"/>
    <col min="14341" max="14591" width="9" style="15"/>
    <col min="14592" max="14592" width="41.85546875" style="15" customWidth="1"/>
    <col min="14593" max="14594" width="14.140625" style="15" customWidth="1"/>
    <col min="14595" max="14596" width="15.85546875" style="15" customWidth="1"/>
    <col min="14597" max="14847" width="9" style="15"/>
    <col min="14848" max="14848" width="41.85546875" style="15" customWidth="1"/>
    <col min="14849" max="14850" width="14.140625" style="15" customWidth="1"/>
    <col min="14851" max="14852" width="15.85546875" style="15" customWidth="1"/>
    <col min="14853" max="15103" width="9" style="15"/>
    <col min="15104" max="15104" width="41.85546875" style="15" customWidth="1"/>
    <col min="15105" max="15106" width="14.140625" style="15" customWidth="1"/>
    <col min="15107" max="15108" width="15.85546875" style="15" customWidth="1"/>
    <col min="15109" max="15359" width="9" style="15"/>
    <col min="15360" max="15360" width="41.85546875" style="15" customWidth="1"/>
    <col min="15361" max="15362" width="14.140625" style="15" customWidth="1"/>
    <col min="15363" max="15364" width="15.85546875" style="15" customWidth="1"/>
    <col min="15365" max="15615" width="9" style="15"/>
    <col min="15616" max="15616" width="41.85546875" style="15" customWidth="1"/>
    <col min="15617" max="15618" width="14.140625" style="15" customWidth="1"/>
    <col min="15619" max="15620" width="15.85546875" style="15" customWidth="1"/>
    <col min="15621" max="15871" width="9" style="15"/>
    <col min="15872" max="15872" width="41.85546875" style="15" customWidth="1"/>
    <col min="15873" max="15874" width="14.140625" style="15" customWidth="1"/>
    <col min="15875" max="15876" width="15.85546875" style="15" customWidth="1"/>
    <col min="15877" max="16127" width="9" style="15"/>
    <col min="16128" max="16128" width="41.85546875" style="15" customWidth="1"/>
    <col min="16129" max="16130" width="14.140625" style="15" customWidth="1"/>
    <col min="16131" max="16132" width="15.85546875" style="15" customWidth="1"/>
    <col min="16133" max="16384" width="9" style="15"/>
  </cols>
  <sheetData>
    <row r="1" spans="1:4" x14ac:dyDescent="0.55000000000000004">
      <c r="A1" s="14" t="s">
        <v>79</v>
      </c>
      <c r="B1" s="14"/>
      <c r="C1" s="14"/>
      <c r="D1" s="14"/>
    </row>
    <row r="2" spans="1:4" x14ac:dyDescent="0.55000000000000004">
      <c r="B2" s="49"/>
      <c r="C2" s="49"/>
      <c r="D2" s="16" t="s">
        <v>26</v>
      </c>
    </row>
    <row r="3" spans="1:4" x14ac:dyDescent="0.55000000000000004">
      <c r="A3" s="79" t="s">
        <v>27</v>
      </c>
      <c r="B3" s="74" t="s">
        <v>82</v>
      </c>
      <c r="C3" s="74"/>
      <c r="D3" s="74"/>
    </row>
    <row r="4" spans="1:4" x14ac:dyDescent="0.55000000000000004">
      <c r="A4" s="86"/>
      <c r="B4" s="39" t="s">
        <v>72</v>
      </c>
      <c r="C4" s="39" t="s">
        <v>73</v>
      </c>
      <c r="D4" s="39" t="s">
        <v>74</v>
      </c>
    </row>
    <row r="5" spans="1:4" s="19" customFormat="1" x14ac:dyDescent="0.55000000000000004">
      <c r="A5" s="17" t="s">
        <v>28</v>
      </c>
      <c r="B5" s="18">
        <f t="shared" ref="B5:C5" si="0">B6+B11+B19</f>
        <v>17456.559999999998</v>
      </c>
      <c r="C5" s="18">
        <f t="shared" si="0"/>
        <v>27682.830000000005</v>
      </c>
      <c r="D5" s="18">
        <f>D6+D11+D19</f>
        <v>45139.700000000004</v>
      </c>
    </row>
    <row r="6" spans="1:4" s="19" customFormat="1" x14ac:dyDescent="0.55000000000000004">
      <c r="A6" s="20" t="s">
        <v>29</v>
      </c>
      <c r="B6" s="21">
        <f t="shared" ref="B6:C6" si="1">SUM(B7:B10)</f>
        <v>8502.7899999999991</v>
      </c>
      <c r="C6" s="21">
        <f t="shared" si="1"/>
        <v>4217.6500000000005</v>
      </c>
      <c r="D6" s="21">
        <f>SUM(D7:D10)</f>
        <v>12720.45</v>
      </c>
    </row>
    <row r="7" spans="1:4" x14ac:dyDescent="0.55000000000000004">
      <c r="A7" s="22" t="s">
        <v>30</v>
      </c>
      <c r="B7" s="24">
        <v>1195.55</v>
      </c>
      <c r="C7" s="24">
        <v>1226.22</v>
      </c>
      <c r="D7" s="24">
        <v>2421.7800000000002</v>
      </c>
    </row>
    <row r="8" spans="1:4" x14ac:dyDescent="0.55000000000000004">
      <c r="A8" s="22" t="s">
        <v>31</v>
      </c>
      <c r="B8" s="24">
        <v>2029.65</v>
      </c>
      <c r="C8" s="24">
        <v>86.67</v>
      </c>
      <c r="D8" s="24">
        <v>2116.3200000000002</v>
      </c>
    </row>
    <row r="9" spans="1:4" x14ac:dyDescent="0.55000000000000004">
      <c r="A9" s="22" t="s">
        <v>32</v>
      </c>
      <c r="B9" s="24">
        <v>243.15</v>
      </c>
      <c r="C9" s="24">
        <v>2336.5500000000002</v>
      </c>
      <c r="D9" s="24">
        <v>2579.6999999999998</v>
      </c>
    </row>
    <row r="10" spans="1:4" x14ac:dyDescent="0.55000000000000004">
      <c r="A10" s="22" t="s">
        <v>33</v>
      </c>
      <c r="B10" s="24">
        <v>5034.4399999999996</v>
      </c>
      <c r="C10" s="24">
        <v>568.21</v>
      </c>
      <c r="D10" s="24">
        <v>5602.65</v>
      </c>
    </row>
    <row r="11" spans="1:4" s="19" customFormat="1" x14ac:dyDescent="0.55000000000000004">
      <c r="A11" s="20" t="s">
        <v>34</v>
      </c>
      <c r="B11" s="21">
        <f t="shared" ref="B11:D11" si="2">SUM(B12+B13+B14+B15+B16+B17+B18)</f>
        <v>8555.74</v>
      </c>
      <c r="C11" s="21">
        <f t="shared" si="2"/>
        <v>22833.980000000003</v>
      </c>
      <c r="D11" s="21">
        <f t="shared" si="2"/>
        <v>31390.019999999997</v>
      </c>
    </row>
    <row r="12" spans="1:4" x14ac:dyDescent="0.55000000000000004">
      <c r="A12" s="22" t="s">
        <v>35</v>
      </c>
      <c r="B12" s="24">
        <v>2210.1799999999998</v>
      </c>
      <c r="C12" s="24">
        <v>21537.38</v>
      </c>
      <c r="D12" s="24">
        <v>23747.56</v>
      </c>
    </row>
    <row r="13" spans="1:4" x14ac:dyDescent="0.55000000000000004">
      <c r="A13" s="22" t="s">
        <v>36</v>
      </c>
      <c r="B13" s="24">
        <v>2850.26</v>
      </c>
      <c r="C13" s="24">
        <v>434.95</v>
      </c>
      <c r="D13" s="24">
        <v>3285.21</v>
      </c>
    </row>
    <row r="14" spans="1:4" x14ac:dyDescent="0.55000000000000004">
      <c r="A14" s="22" t="s">
        <v>37</v>
      </c>
      <c r="B14" s="24">
        <v>1178.43</v>
      </c>
      <c r="C14" s="24">
        <v>0</v>
      </c>
      <c r="D14" s="24">
        <v>1178.73</v>
      </c>
    </row>
    <row r="15" spans="1:4" x14ac:dyDescent="0.55000000000000004">
      <c r="A15" s="22" t="s">
        <v>38</v>
      </c>
      <c r="B15" s="24">
        <v>456.07</v>
      </c>
      <c r="C15" s="24">
        <v>122.43</v>
      </c>
      <c r="D15" s="24">
        <v>578.5</v>
      </c>
    </row>
    <row r="16" spans="1:4" x14ac:dyDescent="0.55000000000000004">
      <c r="A16" s="22" t="s">
        <v>39</v>
      </c>
      <c r="B16" s="24">
        <v>309.10000000000002</v>
      </c>
      <c r="C16" s="24">
        <v>0</v>
      </c>
      <c r="D16" s="24">
        <v>309.10000000000002</v>
      </c>
    </row>
    <row r="17" spans="1:4" x14ac:dyDescent="0.55000000000000004">
      <c r="A17" s="22" t="s">
        <v>40</v>
      </c>
      <c r="B17" s="24">
        <v>1549.97</v>
      </c>
      <c r="C17" s="24">
        <v>739.22</v>
      </c>
      <c r="D17" s="24">
        <v>2289.19</v>
      </c>
    </row>
    <row r="18" spans="1:4" x14ac:dyDescent="0.55000000000000004">
      <c r="A18" s="22" t="s">
        <v>41</v>
      </c>
      <c r="B18" s="24">
        <v>1.73</v>
      </c>
      <c r="C18" s="24">
        <v>0</v>
      </c>
      <c r="D18" s="24">
        <v>1.73</v>
      </c>
    </row>
    <row r="19" spans="1:4" s="19" customFormat="1" x14ac:dyDescent="0.55000000000000004">
      <c r="A19" s="20" t="s">
        <v>42</v>
      </c>
      <c r="B19" s="21">
        <v>398.03</v>
      </c>
      <c r="C19" s="21">
        <v>631.20000000000005</v>
      </c>
      <c r="D19" s="21">
        <v>1029.23</v>
      </c>
    </row>
    <row r="20" spans="1:4" s="19" customFormat="1" x14ac:dyDescent="0.55000000000000004">
      <c r="A20" s="20" t="s">
        <v>43</v>
      </c>
      <c r="B20" s="21">
        <f t="shared" ref="B20:C20" si="3">SUM(B21:B23)</f>
        <v>0</v>
      </c>
      <c r="C20" s="21">
        <f t="shared" si="3"/>
        <v>6541.12</v>
      </c>
      <c r="D20" s="21">
        <f>SUM(D21:D23)</f>
        <v>6541.12</v>
      </c>
    </row>
    <row r="21" spans="1:4" x14ac:dyDescent="0.55000000000000004">
      <c r="A21" s="22" t="s">
        <v>44</v>
      </c>
      <c r="B21" s="24">
        <v>0</v>
      </c>
      <c r="C21" s="24">
        <v>5501.1</v>
      </c>
      <c r="D21" s="24">
        <v>5501.1</v>
      </c>
    </row>
    <row r="22" spans="1:4" x14ac:dyDescent="0.55000000000000004">
      <c r="A22" s="22" t="s">
        <v>45</v>
      </c>
      <c r="B22" s="24">
        <v>0</v>
      </c>
      <c r="C22" s="24">
        <v>911.79</v>
      </c>
      <c r="D22" s="24">
        <v>911.79</v>
      </c>
    </row>
    <row r="23" spans="1:4" x14ac:dyDescent="0.55000000000000004">
      <c r="A23" s="22" t="s">
        <v>46</v>
      </c>
      <c r="B23" s="24">
        <v>0</v>
      </c>
      <c r="C23" s="24">
        <v>128.22999999999999</v>
      </c>
      <c r="D23" s="24">
        <v>128.22999999999999</v>
      </c>
    </row>
    <row r="24" spans="1:4" s="19" customFormat="1" x14ac:dyDescent="0.55000000000000004">
      <c r="A24" s="20" t="s">
        <v>47</v>
      </c>
      <c r="B24" s="21">
        <f>SUM(B5,B20)</f>
        <v>17456.559999999998</v>
      </c>
      <c r="C24" s="21">
        <f t="shared" ref="C24" si="4">SUM(C5,C20)</f>
        <v>34223.950000000004</v>
      </c>
      <c r="D24" s="21">
        <f>SUM(D5,D20)</f>
        <v>51680.820000000007</v>
      </c>
    </row>
    <row r="25" spans="1:4" s="19" customFormat="1" x14ac:dyDescent="0.55000000000000004">
      <c r="A25" s="20" t="s">
        <v>48</v>
      </c>
      <c r="B25" s="21">
        <f>B24/B26</f>
        <v>3.9126758921807263</v>
      </c>
      <c r="C25" s="21">
        <f>C24/B26</f>
        <v>7.6708826996956221</v>
      </c>
      <c r="D25" s="21">
        <f>D24/B26</f>
        <v>11.58362807461101</v>
      </c>
    </row>
    <row r="26" spans="1:4" x14ac:dyDescent="0.55000000000000004">
      <c r="A26" s="22" t="s">
        <v>49</v>
      </c>
      <c r="B26" s="76">
        <v>4461.54</v>
      </c>
      <c r="C26" s="77"/>
      <c r="D26" s="78"/>
    </row>
    <row r="27" spans="1:4" x14ac:dyDescent="0.55000000000000004">
      <c r="A27" s="22" t="s">
        <v>50</v>
      </c>
      <c r="B27" s="76">
        <v>26.53</v>
      </c>
      <c r="C27" s="77"/>
      <c r="D27" s="78"/>
    </row>
    <row r="28" spans="1:4" x14ac:dyDescent="0.55000000000000004">
      <c r="A28" s="22" t="s">
        <v>51</v>
      </c>
      <c r="B28" s="76">
        <f>B26*B27</f>
        <v>118364.6562</v>
      </c>
      <c r="C28" s="77"/>
      <c r="D28" s="78"/>
    </row>
    <row r="29" spans="1:4" s="19" customFormat="1" x14ac:dyDescent="0.55000000000000004">
      <c r="A29" s="20" t="s">
        <v>52</v>
      </c>
      <c r="B29" s="21">
        <f>B28-B24</f>
        <v>100908.0962</v>
      </c>
      <c r="C29" s="21"/>
      <c r="D29" s="21">
        <f>B28-D24</f>
        <v>66683.836199999991</v>
      </c>
    </row>
    <row r="30" spans="1:4" s="19" customFormat="1" x14ac:dyDescent="0.55000000000000004">
      <c r="A30" s="25" t="s">
        <v>53</v>
      </c>
      <c r="B30" s="26">
        <f>B29/B26</f>
        <v>22.617324107819272</v>
      </c>
      <c r="C30" s="26"/>
      <c r="D30" s="26">
        <f>D29/B26</f>
        <v>14.94637192538899</v>
      </c>
    </row>
  </sheetData>
  <mergeCells count="5">
    <mergeCell ref="A3:A4"/>
    <mergeCell ref="B3:D3"/>
    <mergeCell ref="B26:D26"/>
    <mergeCell ref="B27:D27"/>
    <mergeCell ref="B28:D28"/>
  </mergeCells>
  <printOptions horizontalCentered="1"/>
  <pageMargins left="0.7" right="0.7" top="0.75" bottom="0.18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ข้าวหอมมะลิ</vt:lpstr>
      <vt:lpstr>พริกขี้หนู</vt:lpstr>
      <vt:lpstr>มันสำปะหลัง</vt:lpstr>
      <vt:lpstr>หอมแดง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2017-09-28T03:49:06Z</cp:lastPrinted>
  <dcterms:created xsi:type="dcterms:W3CDTF">2017-05-03T06:41:52Z</dcterms:created>
  <dcterms:modified xsi:type="dcterms:W3CDTF">2017-11-02T08:38:43Z</dcterms:modified>
</cp:coreProperties>
</file>