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ข้าวหอมมะลิ" sheetId="6" r:id="rId1"/>
    <sheet name="มันสำปะหลัง" sheetId="2" r:id="rId2"/>
  </sheets>
  <calcPr calcId="144525"/>
</workbook>
</file>

<file path=xl/calcChain.xml><?xml version="1.0" encoding="utf-8"?>
<calcChain xmlns="http://schemas.openxmlformats.org/spreadsheetml/2006/main">
  <c r="E28" i="6" l="1"/>
  <c r="E29" i="6" s="1"/>
  <c r="B29" i="6"/>
  <c r="B28" i="6"/>
  <c r="G24" i="6" l="1"/>
  <c r="D24" i="6"/>
  <c r="G23" i="6"/>
  <c r="D23" i="6"/>
  <c r="G22" i="6"/>
  <c r="D22" i="6"/>
  <c r="F21" i="6"/>
  <c r="E21" i="6"/>
  <c r="C21" i="6"/>
  <c r="B21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F12" i="6"/>
  <c r="E12" i="6"/>
  <c r="C12" i="6"/>
  <c r="B12" i="6"/>
  <c r="G11" i="6"/>
  <c r="D11" i="6"/>
  <c r="G10" i="6"/>
  <c r="D10" i="6"/>
  <c r="G9" i="6"/>
  <c r="D9" i="6"/>
  <c r="G8" i="6"/>
  <c r="D8" i="6"/>
  <c r="F7" i="6"/>
  <c r="E7" i="6"/>
  <c r="C7" i="6"/>
  <c r="B7" i="6"/>
  <c r="E6" i="6" l="1"/>
  <c r="D21" i="6"/>
  <c r="G21" i="6"/>
  <c r="F20" i="6"/>
  <c r="G20" i="6" s="1"/>
  <c r="G12" i="6"/>
  <c r="G7" i="6"/>
  <c r="C20" i="6"/>
  <c r="C6" i="6" s="1"/>
  <c r="C25" i="6" s="1"/>
  <c r="C26" i="6" s="1"/>
  <c r="D7" i="6"/>
  <c r="B6" i="6"/>
  <c r="B25" i="6" s="1"/>
  <c r="D12" i="6"/>
  <c r="F6" i="6"/>
  <c r="F25" i="6" s="1"/>
  <c r="F26" i="6" s="1"/>
  <c r="E25" i="6"/>
  <c r="B26" i="6" l="1"/>
  <c r="B30" i="6"/>
  <c r="B31" i="6" s="1"/>
  <c r="D20" i="6"/>
  <c r="D6" i="6" s="1"/>
  <c r="D25" i="6" s="1"/>
  <c r="D26" i="6" s="1"/>
  <c r="E26" i="6"/>
  <c r="E30" i="6"/>
  <c r="E31" i="6" s="1"/>
  <c r="G6" i="6"/>
  <c r="G25" i="6" s="1"/>
  <c r="G24" i="2"/>
  <c r="G23" i="2"/>
  <c r="G22" i="2"/>
  <c r="D24" i="2"/>
  <c r="D23" i="2"/>
  <c r="D22" i="2"/>
  <c r="G19" i="2"/>
  <c r="G18" i="2"/>
  <c r="G17" i="2"/>
  <c r="G16" i="2"/>
  <c r="G15" i="2"/>
  <c r="G14" i="2"/>
  <c r="G13" i="2"/>
  <c r="D19" i="2"/>
  <c r="D18" i="2"/>
  <c r="D17" i="2"/>
  <c r="D16" i="2"/>
  <c r="D15" i="2"/>
  <c r="D14" i="2"/>
  <c r="D13" i="2"/>
  <c r="G11" i="2"/>
  <c r="G10" i="2"/>
  <c r="G9" i="2"/>
  <c r="G8" i="2"/>
  <c r="D9" i="2"/>
  <c r="D10" i="2"/>
  <c r="D11" i="2"/>
  <c r="D8" i="2"/>
  <c r="G26" i="6" l="1"/>
  <c r="G30" i="6"/>
  <c r="G31" i="6" s="1"/>
  <c r="D30" i="6"/>
  <c r="D31" i="6" s="1"/>
  <c r="E29" i="2"/>
  <c r="B29" i="2"/>
  <c r="B12" i="2"/>
  <c r="F21" i="2"/>
  <c r="E21" i="2"/>
  <c r="F12" i="2"/>
  <c r="E12" i="2"/>
  <c r="F7" i="2"/>
  <c r="E7" i="2"/>
  <c r="B21" i="2"/>
  <c r="C21" i="2"/>
  <c r="D12" i="2"/>
  <c r="C12" i="2"/>
  <c r="B7" i="2"/>
  <c r="C7" i="2"/>
  <c r="F20" i="2" l="1"/>
  <c r="G20" i="2" s="1"/>
  <c r="C20" i="2"/>
  <c r="D20" i="2" s="1"/>
  <c r="E6" i="2"/>
  <c r="B6" i="2"/>
  <c r="B25" i="2" s="1"/>
  <c r="B30" i="2" s="1"/>
  <c r="E25" i="2" l="1"/>
  <c r="F6" i="2"/>
  <c r="F25" i="2" s="1"/>
  <c r="F26" i="2" s="1"/>
  <c r="C6" i="2"/>
  <c r="C25" i="2" s="1"/>
  <c r="C26" i="2" s="1"/>
  <c r="B31" i="2"/>
  <c r="B26" i="2"/>
  <c r="G21" i="2"/>
  <c r="D21" i="2"/>
  <c r="G12" i="2"/>
  <c r="G7" i="2"/>
  <c r="D7" i="2"/>
  <c r="E26" i="2" l="1"/>
  <c r="E30" i="2"/>
  <c r="E31" i="2" s="1"/>
  <c r="G6" i="2"/>
  <c r="G25" i="2" s="1"/>
  <c r="G30" i="2" s="1"/>
  <c r="G31" i="2" s="1"/>
  <c r="D6" i="2"/>
  <c r="D25" i="2" s="1"/>
  <c r="G26" i="2" l="1"/>
  <c r="D30" i="2"/>
  <c r="D31" i="2" s="1"/>
  <c r="D26" i="2"/>
</calcChain>
</file>

<file path=xl/sharedStrings.xml><?xml version="1.0" encoding="utf-8"?>
<sst xmlns="http://schemas.openxmlformats.org/spreadsheetml/2006/main" count="76" uniqueCount="63">
  <si>
    <t>หน่วย : บาท/ไร่</t>
  </si>
  <si>
    <t>รายการ</t>
  </si>
  <si>
    <t>S1</t>
  </si>
  <si>
    <t>N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</si>
  <si>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</si>
  <si>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</si>
  <si>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</si>
  <si>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</si>
  <si>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</si>
  <si>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</si>
  <si>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</si>
  <si>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</si>
  <si>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</si>
  <si>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</si>
  <si>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</si>
  <si>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</si>
  <si>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</si>
  <si>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</si>
  <si>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</si>
  <si>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</si>
  <si>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</si>
  <si>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</si>
  <si>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ต้นทุนรวมต่อตัน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</si>
  <si>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</si>
  <si>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</si>
  <si>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</si>
  <si>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</si>
  <si>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รายงาน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</si>
  <si>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</si>
  <si>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</si>
  <si>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</si>
  <si>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</si>
  <si>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</si>
  <si>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</si>
  <si>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</si>
  <si>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</si>
  <si>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</si>
  <si>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</si>
  <si>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</si>
  <si>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</si>
  <si>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</si>
  <si>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</si>
  <si>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</si>
  <si>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</si>
  <si>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</si>
  <si>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</si>
  <si>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</si>
  <si>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</si>
  <si>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</si>
  <si>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</si>
  <si>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</si>
  <si>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</si>
  <si>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</si>
  <si>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</si>
  <si>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เงินสด</t>
  </si>
  <si>
    <t>ไม่เป็นเงินสด</t>
  </si>
  <si>
    <t>รวม</t>
  </si>
  <si>
    <t xml:space="preserve">   ค่าสารปราบศัตรูพืชและวัชพืช</t>
  </si>
  <si>
    <t>ยโสธร</t>
  </si>
  <si>
    <t>ตารางที่ 128  ต้นทุนการผลิตข้าวหอมมะลิ แยกตามลักษณะความเหมาะสมของพื้นที่</t>
  </si>
  <si>
    <t>ตารางที่ 129 ต้นทุนการผลิตมันสำปะหลัง แยกตามลักษณะความเหมาะสมของพื้นที่</t>
  </si>
  <si>
    <t>6. ราคาที่เกษตรกรขายได้ที่ไร่นา (บาท/ตัน)</t>
  </si>
  <si>
    <t>9. ผลตอบแทนสุทธิต่อตัน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</si>
</sst>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6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/>
  </cellStyleXfs>
  <cellXfs count="73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0" xfId="2" applyNumberFormat="1" applyFont="1" applyFill="1" applyBorder="1" applyAlignment="1">
      <alignment horizontal="right"/>
    </xf>
    <xf numFmtId="2" fontId="5" fillId="0" borderId="1" xfId="2" applyNumberFormat="1" applyFont="1" applyFill="1" applyBorder="1" applyAlignment="1">
      <alignment horizontal="right"/>
    </xf>
    <xf numFmtId="2" fontId="3" fillId="0" borderId="6" xfId="2" applyNumberFormat="1" applyFont="1" applyFill="1" applyBorder="1" applyAlignment="1">
      <alignment vertical="center"/>
    </xf>
    <xf numFmtId="2" fontId="4" fillId="0" borderId="0" xfId="2" applyNumberFormat="1" applyFont="1" applyFill="1" applyAlignment="1">
      <alignment vertical="center"/>
    </xf>
    <xf numFmtId="2" fontId="3" fillId="0" borderId="7" xfId="2" applyNumberFormat="1" applyFont="1" applyFill="1" applyBorder="1" applyAlignment="1">
      <alignment vertical="center"/>
    </xf>
    <xf numFmtId="2" fontId="4" fillId="0" borderId="7" xfId="2" applyNumberFormat="1" applyFont="1" applyFill="1" applyBorder="1" applyAlignment="1">
      <alignment vertical="center"/>
    </xf>
    <xf numFmtId="2" fontId="4" fillId="0" borderId="7" xfId="3" applyNumberFormat="1" applyFont="1" applyBorder="1" applyAlignment="1">
      <alignment vertical="center"/>
    </xf>
    <xf numFmtId="43" fontId="7" fillId="0" borderId="7" xfId="1" applyFont="1" applyBorder="1"/>
    <xf numFmtId="2" fontId="4" fillId="0" borderId="7" xfId="4" applyNumberFormat="1" applyFont="1" applyFill="1" applyBorder="1" applyAlignment="1">
      <alignment vertical="center"/>
    </xf>
    <xf numFmtId="2" fontId="3" fillId="0" borderId="7" xfId="4" applyNumberFormat="1" applyFont="1" applyFill="1" applyBorder="1" applyAlignment="1" applyProtection="1">
      <alignment horizontal="left" vertical="center"/>
    </xf>
    <xf numFmtId="2" fontId="4" fillId="0" borderId="0" xfId="2" applyNumberFormat="1" applyFont="1" applyFill="1" applyBorder="1" applyAlignment="1"/>
    <xf numFmtId="0" fontId="3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3" fillId="0" borderId="6" xfId="0" applyFont="1" applyBorder="1"/>
    <xf numFmtId="4" fontId="3" fillId="0" borderId="6" xfId="0" applyNumberFormat="1" applyFont="1" applyBorder="1"/>
    <xf numFmtId="0" fontId="3" fillId="0" borderId="0" xfId="0" applyFont="1"/>
    <xf numFmtId="0" fontId="3" fillId="0" borderId="7" xfId="0" applyFont="1" applyBorder="1"/>
    <xf numFmtId="4" fontId="3" fillId="0" borderId="7" xfId="0" applyNumberFormat="1" applyFont="1" applyBorder="1"/>
    <xf numFmtId="0" fontId="4" fillId="0" borderId="7" xfId="0" applyFont="1" applyBorder="1"/>
    <xf numFmtId="4" fontId="8" fillId="0" borderId="7" xfId="0" applyNumberFormat="1" applyFont="1" applyBorder="1"/>
    <xf numFmtId="4" fontId="4" fillId="0" borderId="7" xfId="0" applyNumberFormat="1" applyFont="1" applyBorder="1"/>
    <xf numFmtId="0" fontId="3" fillId="0" borderId="8" xfId="0" applyFont="1" applyBorder="1"/>
    <xf numFmtId="4" fontId="3" fillId="0" borderId="8" xfId="0" applyNumberFormat="1" applyFont="1" applyBorder="1"/>
    <xf numFmtId="43" fontId="7" fillId="0" borderId="8" xfId="1" applyFont="1" applyBorder="1"/>
    <xf numFmtId="2" fontId="3" fillId="0" borderId="0" xfId="2" applyNumberFormat="1" applyFont="1" applyFill="1"/>
    <xf numFmtId="4" fontId="7" fillId="0" borderId="7" xfId="1" applyNumberFormat="1" applyFont="1" applyBorder="1"/>
    <xf numFmtId="4" fontId="7" fillId="0" borderId="8" xfId="1" applyNumberFormat="1" applyFont="1" applyBorder="1"/>
    <xf numFmtId="4" fontId="7" fillId="0" borderId="7" xfId="0" applyNumberFormat="1" applyFont="1" applyBorder="1"/>
    <xf numFmtId="49" fontId="3" fillId="0" borderId="10" xfId="2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3" fillId="0" borderId="6" xfId="1" applyNumberFormat="1" applyFont="1" applyFill="1" applyBorder="1" applyAlignment="1">
      <alignment horizontal="right"/>
    </xf>
    <xf numFmtId="4" fontId="3" fillId="0" borderId="7" xfId="1" applyNumberFormat="1" applyFont="1" applyFill="1" applyBorder="1" applyAlignment="1">
      <alignment horizontal="right"/>
    </xf>
    <xf numFmtId="4" fontId="4" fillId="0" borderId="7" xfId="2" applyNumberFormat="1" applyFont="1" applyFill="1" applyBorder="1" applyAlignment="1">
      <alignment vertical="center"/>
    </xf>
    <xf numFmtId="4" fontId="4" fillId="0" borderId="7" xfId="1" applyNumberFormat="1" applyFont="1" applyFill="1" applyBorder="1"/>
    <xf numFmtId="4" fontId="3" fillId="0" borderId="7" xfId="2" applyNumberFormat="1" applyFont="1" applyFill="1" applyBorder="1" applyAlignment="1">
      <alignment vertical="center"/>
    </xf>
    <xf numFmtId="4" fontId="4" fillId="0" borderId="7" xfId="3" applyNumberFormat="1" applyFont="1" applyBorder="1" applyAlignment="1">
      <alignment vertical="center"/>
    </xf>
    <xf numFmtId="4" fontId="3" fillId="0" borderId="7" xfId="1" applyNumberFormat="1" applyFont="1" applyFill="1" applyBorder="1" applyAlignment="1">
      <alignment horizontal="right" vertical="center"/>
    </xf>
    <xf numFmtId="4" fontId="4" fillId="0" borderId="7" xfId="4" applyNumberFormat="1" applyFont="1" applyFill="1" applyBorder="1" applyAlignment="1">
      <alignment vertical="center"/>
    </xf>
    <xf numFmtId="4" fontId="3" fillId="0" borderId="7" xfId="1" applyNumberFormat="1" applyFont="1" applyBorder="1" applyAlignment="1">
      <alignment horizontal="right" vertical="center"/>
    </xf>
    <xf numFmtId="4" fontId="3" fillId="0" borderId="7" xfId="1" applyNumberFormat="1" applyFont="1" applyFill="1" applyBorder="1"/>
    <xf numFmtId="2" fontId="3" fillId="0" borderId="10" xfId="2" applyNumberFormat="1" applyFont="1" applyFill="1" applyBorder="1" applyAlignment="1">
      <alignment horizontal="center" vertical="center"/>
    </xf>
    <xf numFmtId="2" fontId="4" fillId="0" borderId="7" xfId="4" applyNumberFormat="1" applyFont="1" applyFill="1" applyBorder="1" applyAlignment="1" applyProtection="1">
      <alignment horizontal="left" vertical="center"/>
    </xf>
    <xf numFmtId="43" fontId="8" fillId="0" borderId="7" xfId="1" applyFont="1" applyBorder="1"/>
    <xf numFmtId="2" fontId="3" fillId="0" borderId="2" xfId="2" applyNumberFormat="1" applyFont="1" applyFill="1" applyBorder="1" applyAlignment="1">
      <alignment horizontal="center" vertic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5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" fontId="8" fillId="0" borderId="12" xfId="1" applyNumberFormat="1" applyFont="1" applyBorder="1" applyAlignment="1">
      <alignment horizontal="center"/>
    </xf>
    <xf numFmtId="4" fontId="8" fillId="0" borderId="13" xfId="1" applyNumberFormat="1" applyFont="1" applyBorder="1" applyAlignment="1">
      <alignment horizontal="center"/>
    </xf>
    <xf numFmtId="4" fontId="8" fillId="0" borderId="14" xfId="1" applyNumberFormat="1" applyFont="1" applyBorder="1" applyAlignment="1">
      <alignment horizontal="center"/>
    </xf>
    <xf numFmtId="4" fontId="4" fillId="0" borderId="12" xfId="2" applyNumberFormat="1" applyFont="1" applyFill="1" applyBorder="1" applyAlignment="1">
      <alignment horizontal="center"/>
    </xf>
    <xf numFmtId="4" fontId="4" fillId="0" borderId="13" xfId="2" applyNumberFormat="1" applyFont="1" applyFill="1" applyBorder="1" applyAlignment="1">
      <alignment horizontal="center"/>
    </xf>
    <xf numFmtId="4" fontId="4" fillId="0" borderId="14" xfId="2" applyNumberFormat="1" applyFont="1" applyFill="1" applyBorder="1" applyAlignment="1">
      <alignment horizontal="center"/>
    </xf>
    <xf numFmtId="4" fontId="4" fillId="0" borderId="12" xfId="1" applyNumberFormat="1" applyFont="1" applyFill="1" applyBorder="1" applyAlignment="1">
      <alignment horizontal="center" vertical="center"/>
    </xf>
    <xf numFmtId="4" fontId="4" fillId="0" borderId="13" xfId="1" applyNumberFormat="1" applyFont="1" applyFill="1" applyBorder="1" applyAlignment="1">
      <alignment horizontal="center" vertical="center"/>
    </xf>
    <xf numFmtId="4" fontId="4" fillId="0" borderId="14" xfId="1" applyNumberFormat="1" applyFont="1" applyFill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8" fillId="0" borderId="12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7"/>
    <cellStyle name="ปกติ 3" xfId="4"/>
    <cellStyle name="ปกติ 4" xfId="6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8" defaultRowHeight="24" x14ac:dyDescent="0.55000000000000004"/>
  <cols>
    <col min="1" max="1" width="39.140625" style="13" customWidth="1"/>
    <col min="2" max="3" width="11.42578125" style="13" customWidth="1"/>
    <col min="4" max="4" width="11.42578125" style="2" customWidth="1"/>
    <col min="5" max="6" width="11.42578125" style="13" customWidth="1"/>
    <col min="7" max="7" width="11.42578125" style="2" customWidth="1"/>
    <col min="8" max="16384" width="8" style="2"/>
  </cols>
  <sheetData>
    <row r="1" spans="1:7" x14ac:dyDescent="0.55000000000000004">
      <c r="A1" s="1" t="s">
        <v>59</v>
      </c>
      <c r="B1" s="1"/>
      <c r="C1" s="1"/>
      <c r="E1" s="1"/>
      <c r="F1" s="1"/>
    </row>
    <row r="2" spans="1:7" x14ac:dyDescent="0.55000000000000004">
      <c r="A2" s="1"/>
      <c r="B2" s="1"/>
      <c r="C2" s="1"/>
      <c r="D2" s="3"/>
      <c r="E2" s="1"/>
      <c r="F2" s="1"/>
      <c r="G2" s="4" t="s">
        <v>0</v>
      </c>
    </row>
    <row r="3" spans="1:7" x14ac:dyDescent="0.55000000000000004">
      <c r="A3" s="47" t="s">
        <v>1</v>
      </c>
      <c r="B3" s="50" t="s">
        <v>58</v>
      </c>
      <c r="C3" s="51"/>
      <c r="D3" s="51"/>
      <c r="E3" s="51"/>
      <c r="F3" s="51"/>
      <c r="G3" s="52"/>
    </row>
    <row r="4" spans="1:7" x14ac:dyDescent="0.55000000000000004">
      <c r="A4" s="48"/>
      <c r="B4" s="53" t="s">
        <v>2</v>
      </c>
      <c r="C4" s="53"/>
      <c r="D4" s="53"/>
      <c r="E4" s="53" t="s">
        <v>3</v>
      </c>
      <c r="F4" s="53"/>
      <c r="G4" s="53"/>
    </row>
    <row r="5" spans="1:7" x14ac:dyDescent="0.55000000000000004">
      <c r="A5" s="49"/>
      <c r="B5" s="44" t="s">
        <v>54</v>
      </c>
      <c r="C5" s="44" t="s">
        <v>55</v>
      </c>
      <c r="D5" s="32" t="s">
        <v>56</v>
      </c>
      <c r="E5" s="44" t="s">
        <v>54</v>
      </c>
      <c r="F5" s="44" t="s">
        <v>55</v>
      </c>
      <c r="G5" s="32" t="s">
        <v>56</v>
      </c>
    </row>
    <row r="6" spans="1:7" s="6" customFormat="1" x14ac:dyDescent="0.55000000000000004">
      <c r="A6" s="5" t="s">
        <v>4</v>
      </c>
      <c r="B6" s="34">
        <f t="shared" ref="B6:C6" si="0">+B7+B12+B20</f>
        <v>1802.56</v>
      </c>
      <c r="C6" s="34">
        <f t="shared" si="0"/>
        <v>1182.92</v>
      </c>
      <c r="D6" s="34">
        <f>+D7+D12+D20</f>
        <v>2985.4799999999996</v>
      </c>
      <c r="E6" s="34">
        <f>+E7+E12+E20</f>
        <v>2604.7799999999997</v>
      </c>
      <c r="F6" s="34">
        <f>+F7+F12+F20</f>
        <v>914.80000000000007</v>
      </c>
      <c r="G6" s="34">
        <f>+G7+G12+G20</f>
        <v>3519.58</v>
      </c>
    </row>
    <row r="7" spans="1:7" s="6" customFormat="1" x14ac:dyDescent="0.55000000000000004">
      <c r="A7" s="7" t="s">
        <v>5</v>
      </c>
      <c r="B7" s="35">
        <f t="shared" ref="B7:G7" si="1">+B8+B9+B10+B11</f>
        <v>1009.94</v>
      </c>
      <c r="C7" s="35">
        <f t="shared" si="1"/>
        <v>507.42000000000007</v>
      </c>
      <c r="D7" s="35">
        <f t="shared" si="1"/>
        <v>1517.3600000000001</v>
      </c>
      <c r="E7" s="35">
        <f t="shared" si="1"/>
        <v>1355.54</v>
      </c>
      <c r="F7" s="35">
        <f t="shared" si="1"/>
        <v>363.95000000000005</v>
      </c>
      <c r="G7" s="35">
        <f t="shared" si="1"/>
        <v>1719.49</v>
      </c>
    </row>
    <row r="8" spans="1:7" s="6" customFormat="1" x14ac:dyDescent="0.55000000000000004">
      <c r="A8" s="8" t="s">
        <v>6</v>
      </c>
      <c r="B8" s="36">
        <v>366.11</v>
      </c>
      <c r="C8" s="36">
        <v>125.68</v>
      </c>
      <c r="D8" s="37">
        <f>SUM(B8:C8)</f>
        <v>491.79</v>
      </c>
      <c r="E8" s="36">
        <v>575.98</v>
      </c>
      <c r="F8" s="36">
        <v>48.66</v>
      </c>
      <c r="G8" s="37">
        <f t="shared" ref="G8:G11" si="2">SUM(E8:F8)</f>
        <v>624.64</v>
      </c>
    </row>
    <row r="9" spans="1:7" s="6" customFormat="1" x14ac:dyDescent="0.55000000000000004">
      <c r="A9" s="8" t="s">
        <v>7</v>
      </c>
      <c r="B9" s="36">
        <v>12</v>
      </c>
      <c r="C9" s="36">
        <v>94.13</v>
      </c>
      <c r="D9" s="37">
        <f t="shared" ref="D9:D24" si="3">SUM(B9:C9)</f>
        <v>106.13</v>
      </c>
      <c r="E9" s="36">
        <v>39.64</v>
      </c>
      <c r="F9" s="36">
        <v>35.22</v>
      </c>
      <c r="G9" s="37">
        <f t="shared" si="2"/>
        <v>74.86</v>
      </c>
    </row>
    <row r="10" spans="1:7" s="6" customFormat="1" x14ac:dyDescent="0.55000000000000004">
      <c r="A10" s="8" t="s">
        <v>8</v>
      </c>
      <c r="B10" s="36">
        <v>42.19</v>
      </c>
      <c r="C10" s="36">
        <v>241.02</v>
      </c>
      <c r="D10" s="37">
        <f t="shared" si="3"/>
        <v>283.21000000000004</v>
      </c>
      <c r="E10" s="36">
        <v>1.27</v>
      </c>
      <c r="F10" s="36">
        <v>172.71</v>
      </c>
      <c r="G10" s="37">
        <f t="shared" si="2"/>
        <v>173.98000000000002</v>
      </c>
    </row>
    <row r="11" spans="1:7" s="6" customFormat="1" x14ac:dyDescent="0.55000000000000004">
      <c r="A11" s="8" t="s">
        <v>9</v>
      </c>
      <c r="B11" s="36">
        <v>589.64</v>
      </c>
      <c r="C11" s="36">
        <v>46.59</v>
      </c>
      <c r="D11" s="37">
        <f t="shared" si="3"/>
        <v>636.23</v>
      </c>
      <c r="E11" s="36">
        <v>738.65</v>
      </c>
      <c r="F11" s="36">
        <v>107.36</v>
      </c>
      <c r="G11" s="37">
        <f t="shared" si="2"/>
        <v>846.01</v>
      </c>
    </row>
    <row r="12" spans="1:7" s="6" customFormat="1" x14ac:dyDescent="0.55000000000000004">
      <c r="A12" s="7" t="s">
        <v>10</v>
      </c>
      <c r="B12" s="35">
        <f t="shared" ref="B12:C12" si="4">+B13+B14+B15+B16+B17+B18+B19</f>
        <v>792.62</v>
      </c>
      <c r="C12" s="35">
        <f t="shared" si="4"/>
        <v>574.54</v>
      </c>
      <c r="D12" s="35">
        <f>+D13+D14+D15+D16+D17+D18+D19</f>
        <v>1367.1599999999996</v>
      </c>
      <c r="E12" s="35">
        <f>+E13+E14+E15+E16+E17+E18+E19</f>
        <v>1249.2399999999998</v>
      </c>
      <c r="F12" s="35">
        <f t="shared" ref="F12:G12" si="5">+F13+F14+F15+F16+F17+F18+F19</f>
        <v>431.83000000000004</v>
      </c>
      <c r="G12" s="35">
        <f t="shared" si="5"/>
        <v>1681.07</v>
      </c>
    </row>
    <row r="13" spans="1:7" s="6" customFormat="1" x14ac:dyDescent="0.55000000000000004">
      <c r="A13" s="8" t="s">
        <v>11</v>
      </c>
      <c r="B13" s="36">
        <v>43.11</v>
      </c>
      <c r="C13" s="36">
        <v>309.55</v>
      </c>
      <c r="D13" s="37">
        <f t="shared" si="3"/>
        <v>352.66</v>
      </c>
      <c r="E13" s="36">
        <v>30.26</v>
      </c>
      <c r="F13" s="36">
        <v>255.51</v>
      </c>
      <c r="G13" s="37">
        <f t="shared" ref="G13:G20" si="6">SUM(E13:F13)</f>
        <v>285.77</v>
      </c>
    </row>
    <row r="14" spans="1:7" s="6" customFormat="1" x14ac:dyDescent="0.55000000000000004">
      <c r="A14" s="8" t="s">
        <v>12</v>
      </c>
      <c r="B14" s="36">
        <v>383.62</v>
      </c>
      <c r="C14" s="36">
        <v>264.94</v>
      </c>
      <c r="D14" s="37">
        <f t="shared" si="3"/>
        <v>648.55999999999995</v>
      </c>
      <c r="E14" s="36">
        <v>880.37</v>
      </c>
      <c r="F14" s="36">
        <v>175.38</v>
      </c>
      <c r="G14" s="37">
        <f t="shared" si="6"/>
        <v>1055.75</v>
      </c>
    </row>
    <row r="15" spans="1:7" s="6" customFormat="1" x14ac:dyDescent="0.55000000000000004">
      <c r="A15" s="8" t="s">
        <v>57</v>
      </c>
      <c r="B15" s="36">
        <v>51.87</v>
      </c>
      <c r="C15" s="36">
        <v>0</v>
      </c>
      <c r="D15" s="37">
        <f t="shared" si="3"/>
        <v>51.87</v>
      </c>
      <c r="E15" s="36">
        <v>0.56000000000000005</v>
      </c>
      <c r="F15" s="36">
        <v>0</v>
      </c>
      <c r="G15" s="37">
        <f t="shared" si="6"/>
        <v>0.56000000000000005</v>
      </c>
    </row>
    <row r="16" spans="1:7" s="6" customFormat="1" x14ac:dyDescent="0.55000000000000004">
      <c r="A16" s="22" t="s">
        <v>38</v>
      </c>
      <c r="B16" s="24">
        <v>0</v>
      </c>
      <c r="C16" s="24">
        <v>0</v>
      </c>
      <c r="D16" s="37">
        <f t="shared" si="3"/>
        <v>0</v>
      </c>
      <c r="E16" s="24">
        <v>0</v>
      </c>
      <c r="F16" s="24">
        <v>0</v>
      </c>
      <c r="G16" s="37">
        <f t="shared" si="6"/>
        <v>0</v>
      </c>
    </row>
    <row r="17" spans="1:7" s="6" customFormat="1" x14ac:dyDescent="0.55000000000000004">
      <c r="A17" s="8" t="s">
        <v>13</v>
      </c>
      <c r="B17" s="36">
        <v>89.63</v>
      </c>
      <c r="C17" s="36">
        <v>0</v>
      </c>
      <c r="D17" s="37">
        <f t="shared" si="3"/>
        <v>89.63</v>
      </c>
      <c r="E17" s="36">
        <v>17.88</v>
      </c>
      <c r="F17" s="36">
        <v>0</v>
      </c>
      <c r="G17" s="37">
        <f t="shared" si="6"/>
        <v>17.88</v>
      </c>
    </row>
    <row r="18" spans="1:7" s="6" customFormat="1" x14ac:dyDescent="0.55000000000000004">
      <c r="A18" s="9" t="s">
        <v>14</v>
      </c>
      <c r="B18" s="39">
        <v>224.39</v>
      </c>
      <c r="C18" s="39">
        <v>0</v>
      </c>
      <c r="D18" s="37">
        <f t="shared" si="3"/>
        <v>224.39</v>
      </c>
      <c r="E18" s="39">
        <v>320.08999999999997</v>
      </c>
      <c r="F18" s="39">
        <v>0.72</v>
      </c>
      <c r="G18" s="37">
        <f t="shared" si="6"/>
        <v>320.81</v>
      </c>
    </row>
    <row r="19" spans="1:7" s="6" customFormat="1" x14ac:dyDescent="0.55000000000000004">
      <c r="A19" s="8" t="s">
        <v>15</v>
      </c>
      <c r="B19" s="36">
        <v>0</v>
      </c>
      <c r="C19" s="36">
        <v>0.05</v>
      </c>
      <c r="D19" s="37">
        <f t="shared" si="3"/>
        <v>0.05</v>
      </c>
      <c r="E19" s="36">
        <v>0.08</v>
      </c>
      <c r="F19" s="36">
        <v>0.22</v>
      </c>
      <c r="G19" s="37">
        <f t="shared" si="6"/>
        <v>0.3</v>
      </c>
    </row>
    <row r="20" spans="1:7" s="6" customFormat="1" x14ac:dyDescent="0.55000000000000004">
      <c r="A20" s="7" t="s">
        <v>16</v>
      </c>
      <c r="B20" s="29">
        <v>0</v>
      </c>
      <c r="C20" s="29">
        <f>ROUND((B7+C7+B12+C12)*0.07*6/12,2)</f>
        <v>100.96</v>
      </c>
      <c r="D20" s="43">
        <f t="shared" si="3"/>
        <v>100.96</v>
      </c>
      <c r="E20" s="38">
        <v>0</v>
      </c>
      <c r="F20" s="29">
        <f>ROUND((E7+F7+E12+F12)*0.07*6/12,2)</f>
        <v>119.02</v>
      </c>
      <c r="G20" s="43">
        <f t="shared" si="6"/>
        <v>119.02</v>
      </c>
    </row>
    <row r="21" spans="1:7" s="6" customFormat="1" x14ac:dyDescent="0.25">
      <c r="A21" s="7" t="s">
        <v>17</v>
      </c>
      <c r="B21" s="40">
        <f t="shared" ref="B21:G21" si="7">+B22+B23+B24</f>
        <v>0</v>
      </c>
      <c r="C21" s="40">
        <f t="shared" si="7"/>
        <v>1295.04</v>
      </c>
      <c r="D21" s="40">
        <f t="shared" si="7"/>
        <v>1295.04</v>
      </c>
      <c r="E21" s="40">
        <f t="shared" si="7"/>
        <v>0</v>
      </c>
      <c r="F21" s="40">
        <f t="shared" si="7"/>
        <v>1221.9099999999999</v>
      </c>
      <c r="G21" s="40">
        <f t="shared" si="7"/>
        <v>1221.9099999999999</v>
      </c>
    </row>
    <row r="22" spans="1:7" s="6" customFormat="1" x14ac:dyDescent="0.55000000000000004">
      <c r="A22" s="8" t="s">
        <v>18</v>
      </c>
      <c r="B22" s="36">
        <v>0</v>
      </c>
      <c r="C22" s="36">
        <v>989.89</v>
      </c>
      <c r="D22" s="37">
        <f t="shared" si="3"/>
        <v>989.89</v>
      </c>
      <c r="E22" s="36">
        <v>0</v>
      </c>
      <c r="F22" s="36">
        <v>997.68</v>
      </c>
      <c r="G22" s="37">
        <f t="shared" ref="G22:G24" si="8">SUM(E22:F22)</f>
        <v>997.68</v>
      </c>
    </row>
    <row r="23" spans="1:7" s="6" customFormat="1" x14ac:dyDescent="0.55000000000000004">
      <c r="A23" s="8" t="s">
        <v>19</v>
      </c>
      <c r="B23" s="36">
        <v>0</v>
      </c>
      <c r="C23" s="36">
        <v>286.42</v>
      </c>
      <c r="D23" s="37">
        <f t="shared" si="3"/>
        <v>286.42</v>
      </c>
      <c r="E23" s="36">
        <v>0</v>
      </c>
      <c r="F23" s="36">
        <v>201.9</v>
      </c>
      <c r="G23" s="37">
        <f t="shared" si="8"/>
        <v>201.9</v>
      </c>
    </row>
    <row r="24" spans="1:7" s="6" customFormat="1" x14ac:dyDescent="0.55000000000000004">
      <c r="A24" s="11" t="s">
        <v>20</v>
      </c>
      <c r="B24" s="41">
        <v>0</v>
      </c>
      <c r="C24" s="41">
        <v>18.73</v>
      </c>
      <c r="D24" s="37">
        <f t="shared" si="3"/>
        <v>18.73</v>
      </c>
      <c r="E24" s="41">
        <v>0</v>
      </c>
      <c r="F24" s="41">
        <v>22.33</v>
      </c>
      <c r="G24" s="37">
        <f t="shared" si="8"/>
        <v>22.33</v>
      </c>
    </row>
    <row r="25" spans="1:7" s="6" customFormat="1" x14ac:dyDescent="0.25">
      <c r="A25" s="7" t="s">
        <v>21</v>
      </c>
      <c r="B25" s="40">
        <f>+B6+B21</f>
        <v>1802.56</v>
      </c>
      <c r="C25" s="40">
        <f t="shared" ref="C25" si="9">+C6+C21</f>
        <v>2477.96</v>
      </c>
      <c r="D25" s="40">
        <f>+D6+D21</f>
        <v>4280.5199999999995</v>
      </c>
      <c r="E25" s="40">
        <f>+E6+E21</f>
        <v>2604.7799999999997</v>
      </c>
      <c r="F25" s="40">
        <f>+F6+F21</f>
        <v>2136.71</v>
      </c>
      <c r="G25" s="40">
        <f>+G6+G21</f>
        <v>4741.49</v>
      </c>
    </row>
    <row r="26" spans="1:7" s="6" customFormat="1" x14ac:dyDescent="0.25">
      <c r="A26" s="12" t="s">
        <v>22</v>
      </c>
      <c r="B26" s="42">
        <f>+ROUND(B25/B27*1000,0)</f>
        <v>4896</v>
      </c>
      <c r="C26" s="42">
        <f>+ROUND(C25/B27*1000,0)</f>
        <v>6730</v>
      </c>
      <c r="D26" s="42">
        <f>+ROUND(D25/B27*1000,0)</f>
        <v>11626</v>
      </c>
      <c r="E26" s="42">
        <f>+ROUND(E25/E27*1000,0)</f>
        <v>10941</v>
      </c>
      <c r="F26" s="42">
        <f>+ROUND(F25/E27*1000,0)</f>
        <v>8975</v>
      </c>
      <c r="G26" s="42">
        <f>+ROUND(G25/E27*1000,0)</f>
        <v>19916</v>
      </c>
    </row>
    <row r="27" spans="1:7" s="6" customFormat="1" x14ac:dyDescent="0.55000000000000004">
      <c r="A27" s="45" t="s">
        <v>23</v>
      </c>
      <c r="B27" s="60">
        <v>368.18</v>
      </c>
      <c r="C27" s="61"/>
      <c r="D27" s="62"/>
      <c r="E27" s="54">
        <v>238.08</v>
      </c>
      <c r="F27" s="55"/>
      <c r="G27" s="56"/>
    </row>
    <row r="28" spans="1:7" x14ac:dyDescent="0.55000000000000004">
      <c r="A28" s="46" t="s">
        <v>61</v>
      </c>
      <c r="B28" s="57">
        <f>10.72*1000</f>
        <v>10720</v>
      </c>
      <c r="C28" s="58"/>
      <c r="D28" s="59"/>
      <c r="E28" s="57">
        <f>10.72*1000</f>
        <v>10720</v>
      </c>
      <c r="F28" s="58"/>
      <c r="G28" s="59"/>
    </row>
    <row r="29" spans="1:7" x14ac:dyDescent="0.55000000000000004">
      <c r="A29" s="46" t="s">
        <v>24</v>
      </c>
      <c r="B29" s="54">
        <f>B27*B28/1000</f>
        <v>3946.8896</v>
      </c>
      <c r="C29" s="55"/>
      <c r="D29" s="56"/>
      <c r="E29" s="54">
        <f>E27*E28/1000</f>
        <v>2552.2175999999999</v>
      </c>
      <c r="F29" s="55"/>
      <c r="G29" s="56"/>
    </row>
    <row r="30" spans="1:7" s="28" customFormat="1" x14ac:dyDescent="0.55000000000000004">
      <c r="A30" s="10" t="s">
        <v>25</v>
      </c>
      <c r="B30" s="21">
        <f>B29-B25</f>
        <v>2144.3296</v>
      </c>
      <c r="C30" s="29"/>
      <c r="D30" s="29">
        <f>B29-D25</f>
        <v>-333.63039999999955</v>
      </c>
      <c r="E30" s="21">
        <f>E29-E25</f>
        <v>-52.562399999999798</v>
      </c>
      <c r="F30" s="29"/>
      <c r="G30" s="29">
        <f>E29-G25</f>
        <v>-2189.2723999999998</v>
      </c>
    </row>
    <row r="31" spans="1:7" s="28" customFormat="1" x14ac:dyDescent="0.55000000000000004">
      <c r="A31" s="27" t="s">
        <v>62</v>
      </c>
      <c r="B31" s="26">
        <f>B30/B27*1000</f>
        <v>5824.1338475745561</v>
      </c>
      <c r="C31" s="30"/>
      <c r="D31" s="30">
        <f>D30/B27*1000</f>
        <v>-906.16111684502016</v>
      </c>
      <c r="E31" s="26">
        <f>E30/E27*1000</f>
        <v>-220.77620967741848</v>
      </c>
      <c r="F31" s="30"/>
      <c r="G31" s="30">
        <f>G30/E27*1000</f>
        <v>-9195.5325940860203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7" top="0.4" bottom="0.18" header="0.3" footer="0.18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J22" sqref="J22"/>
    </sheetView>
  </sheetViews>
  <sheetFormatPr defaultRowHeight="24" x14ac:dyDescent="0.55000000000000004"/>
  <cols>
    <col min="1" max="1" width="38.140625" style="15" customWidth="1"/>
    <col min="2" max="7" width="11.5703125" style="15" customWidth="1"/>
    <col min="8" max="246" width="9" style="15"/>
    <col min="247" max="247" width="39.42578125" style="15" customWidth="1"/>
    <col min="248" max="263" width="9.7109375" style="15" customWidth="1"/>
    <col min="264" max="502" width="9" style="15"/>
    <col min="503" max="503" width="39.42578125" style="15" customWidth="1"/>
    <col min="504" max="519" width="9.7109375" style="15" customWidth="1"/>
    <col min="520" max="758" width="9" style="15"/>
    <col min="759" max="759" width="39.42578125" style="15" customWidth="1"/>
    <col min="760" max="775" width="9.7109375" style="15" customWidth="1"/>
    <col min="776" max="1014" width="9" style="15"/>
    <col min="1015" max="1015" width="39.42578125" style="15" customWidth="1"/>
    <col min="1016" max="1031" width="9.7109375" style="15" customWidth="1"/>
    <col min="1032" max="1270" width="9" style="15"/>
    <col min="1271" max="1271" width="39.42578125" style="15" customWidth="1"/>
    <col min="1272" max="1287" width="9.7109375" style="15" customWidth="1"/>
    <col min="1288" max="1526" width="9" style="15"/>
    <col min="1527" max="1527" width="39.42578125" style="15" customWidth="1"/>
    <col min="1528" max="1543" width="9.7109375" style="15" customWidth="1"/>
    <col min="1544" max="1782" width="9" style="15"/>
    <col min="1783" max="1783" width="39.42578125" style="15" customWidth="1"/>
    <col min="1784" max="1799" width="9.7109375" style="15" customWidth="1"/>
    <col min="1800" max="2038" width="9" style="15"/>
    <col min="2039" max="2039" width="39.42578125" style="15" customWidth="1"/>
    <col min="2040" max="2055" width="9.7109375" style="15" customWidth="1"/>
    <col min="2056" max="2294" width="9" style="15"/>
    <col min="2295" max="2295" width="39.42578125" style="15" customWidth="1"/>
    <col min="2296" max="2311" width="9.7109375" style="15" customWidth="1"/>
    <col min="2312" max="2550" width="9" style="15"/>
    <col min="2551" max="2551" width="39.42578125" style="15" customWidth="1"/>
    <col min="2552" max="2567" width="9.7109375" style="15" customWidth="1"/>
    <col min="2568" max="2806" width="9" style="15"/>
    <col min="2807" max="2807" width="39.42578125" style="15" customWidth="1"/>
    <col min="2808" max="2823" width="9.7109375" style="15" customWidth="1"/>
    <col min="2824" max="3062" width="9" style="15"/>
    <col min="3063" max="3063" width="39.42578125" style="15" customWidth="1"/>
    <col min="3064" max="3079" width="9.7109375" style="15" customWidth="1"/>
    <col min="3080" max="3318" width="9" style="15"/>
    <col min="3319" max="3319" width="39.42578125" style="15" customWidth="1"/>
    <col min="3320" max="3335" width="9.7109375" style="15" customWidth="1"/>
    <col min="3336" max="3574" width="9" style="15"/>
    <col min="3575" max="3575" width="39.42578125" style="15" customWidth="1"/>
    <col min="3576" max="3591" width="9.7109375" style="15" customWidth="1"/>
    <col min="3592" max="3830" width="9" style="15"/>
    <col min="3831" max="3831" width="39.42578125" style="15" customWidth="1"/>
    <col min="3832" max="3847" width="9.7109375" style="15" customWidth="1"/>
    <col min="3848" max="4086" width="9" style="15"/>
    <col min="4087" max="4087" width="39.42578125" style="15" customWidth="1"/>
    <col min="4088" max="4103" width="9.7109375" style="15" customWidth="1"/>
    <col min="4104" max="4342" width="9" style="15"/>
    <col min="4343" max="4343" width="39.42578125" style="15" customWidth="1"/>
    <col min="4344" max="4359" width="9.7109375" style="15" customWidth="1"/>
    <col min="4360" max="4598" width="9" style="15"/>
    <col min="4599" max="4599" width="39.42578125" style="15" customWidth="1"/>
    <col min="4600" max="4615" width="9.7109375" style="15" customWidth="1"/>
    <col min="4616" max="4854" width="9" style="15"/>
    <col min="4855" max="4855" width="39.42578125" style="15" customWidth="1"/>
    <col min="4856" max="4871" width="9.7109375" style="15" customWidth="1"/>
    <col min="4872" max="5110" width="9" style="15"/>
    <col min="5111" max="5111" width="39.42578125" style="15" customWidth="1"/>
    <col min="5112" max="5127" width="9.7109375" style="15" customWidth="1"/>
    <col min="5128" max="5366" width="9" style="15"/>
    <col min="5367" max="5367" width="39.42578125" style="15" customWidth="1"/>
    <col min="5368" max="5383" width="9.7109375" style="15" customWidth="1"/>
    <col min="5384" max="5622" width="9" style="15"/>
    <col min="5623" max="5623" width="39.42578125" style="15" customWidth="1"/>
    <col min="5624" max="5639" width="9.7109375" style="15" customWidth="1"/>
    <col min="5640" max="5878" width="9" style="15"/>
    <col min="5879" max="5879" width="39.42578125" style="15" customWidth="1"/>
    <col min="5880" max="5895" width="9.7109375" style="15" customWidth="1"/>
    <col min="5896" max="6134" width="9" style="15"/>
    <col min="6135" max="6135" width="39.42578125" style="15" customWidth="1"/>
    <col min="6136" max="6151" width="9.7109375" style="15" customWidth="1"/>
    <col min="6152" max="6390" width="9" style="15"/>
    <col min="6391" max="6391" width="39.42578125" style="15" customWidth="1"/>
    <col min="6392" max="6407" width="9.7109375" style="15" customWidth="1"/>
    <col min="6408" max="6646" width="9" style="15"/>
    <col min="6647" max="6647" width="39.42578125" style="15" customWidth="1"/>
    <col min="6648" max="6663" width="9.7109375" style="15" customWidth="1"/>
    <col min="6664" max="6902" width="9" style="15"/>
    <col min="6903" max="6903" width="39.42578125" style="15" customWidth="1"/>
    <col min="6904" max="6919" width="9.7109375" style="15" customWidth="1"/>
    <col min="6920" max="7158" width="9" style="15"/>
    <col min="7159" max="7159" width="39.42578125" style="15" customWidth="1"/>
    <col min="7160" max="7175" width="9.7109375" style="15" customWidth="1"/>
    <col min="7176" max="7414" width="9" style="15"/>
    <col min="7415" max="7415" width="39.42578125" style="15" customWidth="1"/>
    <col min="7416" max="7431" width="9.7109375" style="15" customWidth="1"/>
    <col min="7432" max="7670" width="9" style="15"/>
    <col min="7671" max="7671" width="39.42578125" style="15" customWidth="1"/>
    <col min="7672" max="7687" width="9.7109375" style="15" customWidth="1"/>
    <col min="7688" max="7926" width="9" style="15"/>
    <col min="7927" max="7927" width="39.42578125" style="15" customWidth="1"/>
    <col min="7928" max="7943" width="9.7109375" style="15" customWidth="1"/>
    <col min="7944" max="8182" width="9" style="15"/>
    <col min="8183" max="8183" width="39.42578125" style="15" customWidth="1"/>
    <col min="8184" max="8199" width="9.7109375" style="15" customWidth="1"/>
    <col min="8200" max="8438" width="9" style="15"/>
    <col min="8439" max="8439" width="39.42578125" style="15" customWidth="1"/>
    <col min="8440" max="8455" width="9.7109375" style="15" customWidth="1"/>
    <col min="8456" max="8694" width="9" style="15"/>
    <col min="8695" max="8695" width="39.42578125" style="15" customWidth="1"/>
    <col min="8696" max="8711" width="9.7109375" style="15" customWidth="1"/>
    <col min="8712" max="8950" width="9" style="15"/>
    <col min="8951" max="8951" width="39.42578125" style="15" customWidth="1"/>
    <col min="8952" max="8967" width="9.7109375" style="15" customWidth="1"/>
    <col min="8968" max="9206" width="9" style="15"/>
    <col min="9207" max="9207" width="39.42578125" style="15" customWidth="1"/>
    <col min="9208" max="9223" width="9.7109375" style="15" customWidth="1"/>
    <col min="9224" max="9462" width="9" style="15"/>
    <col min="9463" max="9463" width="39.42578125" style="15" customWidth="1"/>
    <col min="9464" max="9479" width="9.7109375" style="15" customWidth="1"/>
    <col min="9480" max="9718" width="9" style="15"/>
    <col min="9719" max="9719" width="39.42578125" style="15" customWidth="1"/>
    <col min="9720" max="9735" width="9.7109375" style="15" customWidth="1"/>
    <col min="9736" max="9974" width="9" style="15"/>
    <col min="9975" max="9975" width="39.42578125" style="15" customWidth="1"/>
    <col min="9976" max="9991" width="9.7109375" style="15" customWidth="1"/>
    <col min="9992" max="10230" width="9" style="15"/>
    <col min="10231" max="10231" width="39.42578125" style="15" customWidth="1"/>
    <col min="10232" max="10247" width="9.7109375" style="15" customWidth="1"/>
    <col min="10248" max="10486" width="9" style="15"/>
    <col min="10487" max="10487" width="39.42578125" style="15" customWidth="1"/>
    <col min="10488" max="10503" width="9.7109375" style="15" customWidth="1"/>
    <col min="10504" max="10742" width="9" style="15"/>
    <col min="10743" max="10743" width="39.42578125" style="15" customWidth="1"/>
    <col min="10744" max="10759" width="9.7109375" style="15" customWidth="1"/>
    <col min="10760" max="10998" width="9" style="15"/>
    <col min="10999" max="10999" width="39.42578125" style="15" customWidth="1"/>
    <col min="11000" max="11015" width="9.7109375" style="15" customWidth="1"/>
    <col min="11016" max="11254" width="9" style="15"/>
    <col min="11255" max="11255" width="39.42578125" style="15" customWidth="1"/>
    <col min="11256" max="11271" width="9.7109375" style="15" customWidth="1"/>
    <col min="11272" max="11510" width="9" style="15"/>
    <col min="11511" max="11511" width="39.42578125" style="15" customWidth="1"/>
    <col min="11512" max="11527" width="9.7109375" style="15" customWidth="1"/>
    <col min="11528" max="11766" width="9" style="15"/>
    <col min="11767" max="11767" width="39.42578125" style="15" customWidth="1"/>
    <col min="11768" max="11783" width="9.7109375" style="15" customWidth="1"/>
    <col min="11784" max="12022" width="9" style="15"/>
    <col min="12023" max="12023" width="39.42578125" style="15" customWidth="1"/>
    <col min="12024" max="12039" width="9.7109375" style="15" customWidth="1"/>
    <col min="12040" max="12278" width="9" style="15"/>
    <col min="12279" max="12279" width="39.42578125" style="15" customWidth="1"/>
    <col min="12280" max="12295" width="9.7109375" style="15" customWidth="1"/>
    <col min="12296" max="12534" width="9" style="15"/>
    <col min="12535" max="12535" width="39.42578125" style="15" customWidth="1"/>
    <col min="12536" max="12551" width="9.7109375" style="15" customWidth="1"/>
    <col min="12552" max="12790" width="9" style="15"/>
    <col min="12791" max="12791" width="39.42578125" style="15" customWidth="1"/>
    <col min="12792" max="12807" width="9.7109375" style="15" customWidth="1"/>
    <col min="12808" max="13046" width="9" style="15"/>
    <col min="13047" max="13047" width="39.42578125" style="15" customWidth="1"/>
    <col min="13048" max="13063" width="9.7109375" style="15" customWidth="1"/>
    <col min="13064" max="13302" width="9" style="15"/>
    <col min="13303" max="13303" width="39.42578125" style="15" customWidth="1"/>
    <col min="13304" max="13319" width="9.7109375" style="15" customWidth="1"/>
    <col min="13320" max="13558" width="9" style="15"/>
    <col min="13559" max="13559" width="39.42578125" style="15" customWidth="1"/>
    <col min="13560" max="13575" width="9.7109375" style="15" customWidth="1"/>
    <col min="13576" max="13814" width="9" style="15"/>
    <col min="13815" max="13815" width="39.42578125" style="15" customWidth="1"/>
    <col min="13816" max="13831" width="9.7109375" style="15" customWidth="1"/>
    <col min="13832" max="14070" width="9" style="15"/>
    <col min="14071" max="14071" width="39.42578125" style="15" customWidth="1"/>
    <col min="14072" max="14087" width="9.7109375" style="15" customWidth="1"/>
    <col min="14088" max="14326" width="9" style="15"/>
    <col min="14327" max="14327" width="39.42578125" style="15" customWidth="1"/>
    <col min="14328" max="14343" width="9.7109375" style="15" customWidth="1"/>
    <col min="14344" max="14582" width="9" style="15"/>
    <col min="14583" max="14583" width="39.42578125" style="15" customWidth="1"/>
    <col min="14584" max="14599" width="9.7109375" style="15" customWidth="1"/>
    <col min="14600" max="14838" width="9" style="15"/>
    <col min="14839" max="14839" width="39.42578125" style="15" customWidth="1"/>
    <col min="14840" max="14855" width="9.7109375" style="15" customWidth="1"/>
    <col min="14856" max="15094" width="9" style="15"/>
    <col min="15095" max="15095" width="39.42578125" style="15" customWidth="1"/>
    <col min="15096" max="15111" width="9.7109375" style="15" customWidth="1"/>
    <col min="15112" max="15350" width="9" style="15"/>
    <col min="15351" max="15351" width="39.42578125" style="15" customWidth="1"/>
    <col min="15352" max="15367" width="9.7109375" style="15" customWidth="1"/>
    <col min="15368" max="15606" width="9" style="15"/>
    <col min="15607" max="15607" width="39.42578125" style="15" customWidth="1"/>
    <col min="15608" max="15623" width="9.7109375" style="15" customWidth="1"/>
    <col min="15624" max="15862" width="9" style="15"/>
    <col min="15863" max="15863" width="39.42578125" style="15" customWidth="1"/>
    <col min="15864" max="15879" width="9.7109375" style="15" customWidth="1"/>
    <col min="15880" max="16118" width="9" style="15"/>
    <col min="16119" max="16119" width="39.42578125" style="15" customWidth="1"/>
    <col min="16120" max="16135" width="9.7109375" style="15" customWidth="1"/>
    <col min="16136" max="16384" width="9" style="15"/>
  </cols>
  <sheetData>
    <row r="1" spans="1:7" x14ac:dyDescent="0.55000000000000004">
      <c r="A1" s="14" t="s">
        <v>60</v>
      </c>
      <c r="B1" s="14"/>
      <c r="C1" s="14"/>
      <c r="D1" s="14"/>
      <c r="E1" s="14"/>
      <c r="F1" s="14"/>
      <c r="G1" s="14"/>
    </row>
    <row r="2" spans="1:7" x14ac:dyDescent="0.55000000000000004">
      <c r="A2" s="16"/>
      <c r="B2" s="16"/>
      <c r="C2" s="16"/>
      <c r="D2" s="16"/>
      <c r="E2" s="16"/>
      <c r="F2" s="16"/>
      <c r="G2" s="16" t="s">
        <v>26</v>
      </c>
    </row>
    <row r="3" spans="1:7" x14ac:dyDescent="0.55000000000000004">
      <c r="A3" s="69" t="s">
        <v>27</v>
      </c>
      <c r="B3" s="53" t="s">
        <v>58</v>
      </c>
      <c r="C3" s="53"/>
      <c r="D3" s="53"/>
      <c r="E3" s="53"/>
      <c r="F3" s="53"/>
      <c r="G3" s="53"/>
    </row>
    <row r="4" spans="1:7" x14ac:dyDescent="0.55000000000000004">
      <c r="A4" s="70"/>
      <c r="B4" s="72" t="s">
        <v>2</v>
      </c>
      <c r="C4" s="72"/>
      <c r="D4" s="72"/>
      <c r="E4" s="72" t="s">
        <v>3</v>
      </c>
      <c r="F4" s="72"/>
      <c r="G4" s="72"/>
    </row>
    <row r="5" spans="1:7" x14ac:dyDescent="0.55000000000000004">
      <c r="A5" s="71"/>
      <c r="B5" s="33" t="s">
        <v>54</v>
      </c>
      <c r="C5" s="33" t="s">
        <v>55</v>
      </c>
      <c r="D5" s="33" t="s">
        <v>56</v>
      </c>
      <c r="E5" s="33" t="s">
        <v>54</v>
      </c>
      <c r="F5" s="33" t="s">
        <v>55</v>
      </c>
      <c r="G5" s="33" t="s">
        <v>56</v>
      </c>
    </row>
    <row r="6" spans="1:7" s="19" customFormat="1" x14ac:dyDescent="0.55000000000000004">
      <c r="A6" s="17" t="s">
        <v>28</v>
      </c>
      <c r="B6" s="18">
        <f t="shared" ref="B6:C6" si="0">B7+B12+B20</f>
        <v>4437.79</v>
      </c>
      <c r="C6" s="18">
        <f t="shared" si="0"/>
        <v>1726.58</v>
      </c>
      <c r="D6" s="18">
        <f t="shared" ref="D6:G6" si="1">D7+D12+D20</f>
        <v>6164.37</v>
      </c>
      <c r="E6" s="18">
        <f t="shared" si="1"/>
        <v>2928.9700000000003</v>
      </c>
      <c r="F6" s="18">
        <f t="shared" si="1"/>
        <v>3106.1200000000003</v>
      </c>
      <c r="G6" s="18">
        <f t="shared" si="1"/>
        <v>6035.09</v>
      </c>
    </row>
    <row r="7" spans="1:7" s="19" customFormat="1" x14ac:dyDescent="0.55000000000000004">
      <c r="A7" s="20" t="s">
        <v>29</v>
      </c>
      <c r="B7" s="21">
        <f t="shared" ref="B7:C7" si="2">SUM(B8:B11)</f>
        <v>2152.2600000000002</v>
      </c>
      <c r="C7" s="21">
        <f t="shared" si="2"/>
        <v>971.57999999999993</v>
      </c>
      <c r="D7" s="21">
        <f t="shared" ref="D7:G7" si="3">SUM(D8:D11)</f>
        <v>3123.84</v>
      </c>
      <c r="E7" s="21">
        <f t="shared" si="3"/>
        <v>585.17000000000007</v>
      </c>
      <c r="F7" s="21">
        <f t="shared" si="3"/>
        <v>1709.15</v>
      </c>
      <c r="G7" s="21">
        <f t="shared" si="3"/>
        <v>2294.3200000000002</v>
      </c>
    </row>
    <row r="8" spans="1:7" x14ac:dyDescent="0.55000000000000004">
      <c r="A8" s="22" t="s">
        <v>30</v>
      </c>
      <c r="B8" s="24">
        <v>492.3</v>
      </c>
      <c r="C8" s="24">
        <v>89.69</v>
      </c>
      <c r="D8" s="23">
        <f>SUM(B8:C8)</f>
        <v>581.99</v>
      </c>
      <c r="E8" s="24">
        <v>416.79</v>
      </c>
      <c r="F8" s="24">
        <v>205.51</v>
      </c>
      <c r="G8" s="23">
        <f t="shared" ref="G8:G11" si="4">SUM(E8:F8)</f>
        <v>622.29999999999995</v>
      </c>
    </row>
    <row r="9" spans="1:7" x14ac:dyDescent="0.55000000000000004">
      <c r="A9" s="22" t="s">
        <v>31</v>
      </c>
      <c r="B9" s="24">
        <v>183.64</v>
      </c>
      <c r="C9" s="24">
        <v>73.540000000000006</v>
      </c>
      <c r="D9" s="23">
        <f t="shared" ref="D9:D20" si="5">SUM(B9:C9)</f>
        <v>257.18</v>
      </c>
      <c r="E9" s="24">
        <v>31.37</v>
      </c>
      <c r="F9" s="24">
        <v>369.77</v>
      </c>
      <c r="G9" s="23">
        <f t="shared" si="4"/>
        <v>401.14</v>
      </c>
    </row>
    <row r="10" spans="1:7" x14ac:dyDescent="0.55000000000000004">
      <c r="A10" s="22" t="s">
        <v>32</v>
      </c>
      <c r="B10" s="24">
        <v>242.64</v>
      </c>
      <c r="C10" s="24">
        <v>374.26</v>
      </c>
      <c r="D10" s="23">
        <f t="shared" si="5"/>
        <v>616.9</v>
      </c>
      <c r="E10" s="24">
        <v>51.01</v>
      </c>
      <c r="F10" s="24">
        <v>402.29</v>
      </c>
      <c r="G10" s="23">
        <f t="shared" si="4"/>
        <v>453.3</v>
      </c>
    </row>
    <row r="11" spans="1:7" x14ac:dyDescent="0.55000000000000004">
      <c r="A11" s="22" t="s">
        <v>33</v>
      </c>
      <c r="B11" s="24">
        <v>1233.68</v>
      </c>
      <c r="C11" s="24">
        <v>434.09</v>
      </c>
      <c r="D11" s="23">
        <f t="shared" si="5"/>
        <v>1667.77</v>
      </c>
      <c r="E11" s="24">
        <v>86</v>
      </c>
      <c r="F11" s="24">
        <v>731.58</v>
      </c>
      <c r="G11" s="23">
        <f t="shared" si="4"/>
        <v>817.58</v>
      </c>
    </row>
    <row r="12" spans="1:7" s="19" customFormat="1" x14ac:dyDescent="0.55000000000000004">
      <c r="A12" s="20" t="s">
        <v>34</v>
      </c>
      <c r="B12" s="21">
        <f>SUM(B13+B14+B15+B16+B17+B18+B19)</f>
        <v>2285.5299999999997</v>
      </c>
      <c r="C12" s="21">
        <f t="shared" ref="C12" si="6">SUM(C13+C14+C15+C16+C17+C18+C19)</f>
        <v>351.72</v>
      </c>
      <c r="D12" s="21">
        <f>SUM(D13+D14+D15+D16+D17+D18+D19)</f>
        <v>2637.2499999999995</v>
      </c>
      <c r="E12" s="21">
        <f t="shared" ref="E12" si="7">SUM(E13+E14+E15+E16+E17+E18+E19)</f>
        <v>2343.8000000000002</v>
      </c>
      <c r="F12" s="21">
        <f t="shared" ref="F12" si="8">SUM(F13+F14+F15+F16+F17+F18+F19)</f>
        <v>1002.1499999999999</v>
      </c>
      <c r="G12" s="21">
        <f t="shared" ref="G12" si="9">SUM(G13+G14+G15+G16+G17+G18+G19)</f>
        <v>3345.95</v>
      </c>
    </row>
    <row r="13" spans="1:7" x14ac:dyDescent="0.55000000000000004">
      <c r="A13" s="22" t="s">
        <v>35</v>
      </c>
      <c r="B13" s="24">
        <v>82.65</v>
      </c>
      <c r="C13" s="24">
        <v>289.86</v>
      </c>
      <c r="D13" s="23">
        <f t="shared" si="5"/>
        <v>372.51</v>
      </c>
      <c r="E13" s="24">
        <v>57.25</v>
      </c>
      <c r="F13" s="24">
        <v>598.41999999999996</v>
      </c>
      <c r="G13" s="23">
        <f t="shared" ref="G13:G19" si="10">SUM(E13:F13)</f>
        <v>655.67</v>
      </c>
    </row>
    <row r="14" spans="1:7" x14ac:dyDescent="0.55000000000000004">
      <c r="A14" s="22" t="s">
        <v>36</v>
      </c>
      <c r="B14" s="24">
        <v>1988.11</v>
      </c>
      <c r="C14" s="24">
        <v>61.86</v>
      </c>
      <c r="D14" s="23">
        <f t="shared" si="5"/>
        <v>2049.9699999999998</v>
      </c>
      <c r="E14" s="24">
        <v>1848.51</v>
      </c>
      <c r="F14" s="24">
        <v>403.69</v>
      </c>
      <c r="G14" s="23">
        <f t="shared" si="10"/>
        <v>2252.1999999999998</v>
      </c>
    </row>
    <row r="15" spans="1:7" x14ac:dyDescent="0.55000000000000004">
      <c r="A15" s="22" t="s">
        <v>37</v>
      </c>
      <c r="B15" s="24">
        <v>195.7</v>
      </c>
      <c r="C15" s="24">
        <v>0</v>
      </c>
      <c r="D15" s="23">
        <f t="shared" si="5"/>
        <v>195.7</v>
      </c>
      <c r="E15" s="24">
        <v>201.79</v>
      </c>
      <c r="F15" s="24">
        <v>0</v>
      </c>
      <c r="G15" s="23">
        <f t="shared" si="10"/>
        <v>201.79</v>
      </c>
    </row>
    <row r="16" spans="1:7" x14ac:dyDescent="0.55000000000000004">
      <c r="A16" s="22" t="s">
        <v>38</v>
      </c>
      <c r="B16" s="24">
        <v>12.92</v>
      </c>
      <c r="C16" s="24">
        <v>0</v>
      </c>
      <c r="D16" s="23">
        <f t="shared" si="5"/>
        <v>12.92</v>
      </c>
      <c r="E16" s="24">
        <v>4.4000000000000004</v>
      </c>
      <c r="F16" s="24">
        <v>0.04</v>
      </c>
      <c r="G16" s="23">
        <f t="shared" si="10"/>
        <v>4.4400000000000004</v>
      </c>
    </row>
    <row r="17" spans="1:7" x14ac:dyDescent="0.55000000000000004">
      <c r="A17" s="22" t="s">
        <v>39</v>
      </c>
      <c r="B17" s="24">
        <v>2.44</v>
      </c>
      <c r="C17" s="24">
        <v>0</v>
      </c>
      <c r="D17" s="23">
        <f t="shared" si="5"/>
        <v>2.44</v>
      </c>
      <c r="E17" s="24">
        <v>17.079999999999998</v>
      </c>
      <c r="F17" s="24">
        <v>0</v>
      </c>
      <c r="G17" s="23">
        <f t="shared" si="10"/>
        <v>17.079999999999998</v>
      </c>
    </row>
    <row r="18" spans="1:7" x14ac:dyDescent="0.55000000000000004">
      <c r="A18" s="22" t="s">
        <v>40</v>
      </c>
      <c r="B18" s="24">
        <v>3.71</v>
      </c>
      <c r="C18" s="24">
        <v>0</v>
      </c>
      <c r="D18" s="23">
        <f t="shared" si="5"/>
        <v>3.71</v>
      </c>
      <c r="E18" s="24">
        <v>209.97</v>
      </c>
      <c r="F18" s="24">
        <v>0</v>
      </c>
      <c r="G18" s="23">
        <f t="shared" si="10"/>
        <v>209.97</v>
      </c>
    </row>
    <row r="19" spans="1:7" x14ac:dyDescent="0.55000000000000004">
      <c r="A19" s="22" t="s">
        <v>41</v>
      </c>
      <c r="B19" s="24">
        <v>0</v>
      </c>
      <c r="C19" s="24">
        <v>0</v>
      </c>
      <c r="D19" s="23">
        <f t="shared" si="5"/>
        <v>0</v>
      </c>
      <c r="E19" s="24">
        <v>4.8</v>
      </c>
      <c r="F19" s="24">
        <v>0</v>
      </c>
      <c r="G19" s="23">
        <f t="shared" si="10"/>
        <v>4.8</v>
      </c>
    </row>
    <row r="20" spans="1:7" s="19" customFormat="1" x14ac:dyDescent="0.55000000000000004">
      <c r="A20" s="20" t="s">
        <v>42</v>
      </c>
      <c r="B20" s="21">
        <v>0</v>
      </c>
      <c r="C20" s="21">
        <f>ROUND((B7+C7+B12+C12)*0.07,2)</f>
        <v>403.28</v>
      </c>
      <c r="D20" s="31">
        <f t="shared" si="5"/>
        <v>403.28</v>
      </c>
      <c r="E20" s="21">
        <v>0</v>
      </c>
      <c r="F20" s="21">
        <f>ROUND((E7+F7+E12+F12)*0.07,2)</f>
        <v>394.82</v>
      </c>
      <c r="G20" s="31">
        <f t="shared" ref="G20" si="11">SUM(E20:F20)</f>
        <v>394.82</v>
      </c>
    </row>
    <row r="21" spans="1:7" s="19" customFormat="1" x14ac:dyDescent="0.55000000000000004">
      <c r="A21" s="20" t="s">
        <v>43</v>
      </c>
      <c r="B21" s="21">
        <f t="shared" ref="B21:G21" si="12">SUM(B22:B24)</f>
        <v>0</v>
      </c>
      <c r="C21" s="21">
        <f t="shared" si="12"/>
        <v>1725.46</v>
      </c>
      <c r="D21" s="21">
        <f t="shared" si="12"/>
        <v>1725.46</v>
      </c>
      <c r="E21" s="21">
        <f t="shared" ref="E21:F21" si="13">SUM(E22:E24)</f>
        <v>0</v>
      </c>
      <c r="F21" s="21">
        <f t="shared" si="13"/>
        <v>1878.42</v>
      </c>
      <c r="G21" s="21">
        <f t="shared" si="12"/>
        <v>1878.42</v>
      </c>
    </row>
    <row r="22" spans="1:7" x14ac:dyDescent="0.55000000000000004">
      <c r="A22" s="22" t="s">
        <v>44</v>
      </c>
      <c r="B22" s="24">
        <v>0</v>
      </c>
      <c r="C22" s="24">
        <v>1675.26</v>
      </c>
      <c r="D22" s="23">
        <f t="shared" ref="D22:D24" si="14">SUM(B22:C22)</f>
        <v>1675.26</v>
      </c>
      <c r="E22" s="24">
        <v>0</v>
      </c>
      <c r="F22" s="24">
        <v>1776.14</v>
      </c>
      <c r="G22" s="23">
        <f t="shared" ref="G22:G24" si="15">SUM(E22:F22)</f>
        <v>1776.14</v>
      </c>
    </row>
    <row r="23" spans="1:7" x14ac:dyDescent="0.55000000000000004">
      <c r="A23" s="22" t="s">
        <v>45</v>
      </c>
      <c r="B23" s="24">
        <v>0</v>
      </c>
      <c r="C23" s="24">
        <v>42.43</v>
      </c>
      <c r="D23" s="23">
        <f t="shared" si="14"/>
        <v>42.43</v>
      </c>
      <c r="E23" s="24">
        <v>0</v>
      </c>
      <c r="F23" s="24">
        <v>86.25</v>
      </c>
      <c r="G23" s="23">
        <f t="shared" si="15"/>
        <v>86.25</v>
      </c>
    </row>
    <row r="24" spans="1:7" x14ac:dyDescent="0.55000000000000004">
      <c r="A24" s="22" t="s">
        <v>46</v>
      </c>
      <c r="B24" s="24">
        <v>0</v>
      </c>
      <c r="C24" s="24">
        <v>7.77</v>
      </c>
      <c r="D24" s="23">
        <f t="shared" si="14"/>
        <v>7.77</v>
      </c>
      <c r="E24" s="24">
        <v>0</v>
      </c>
      <c r="F24" s="24">
        <v>16.03</v>
      </c>
      <c r="G24" s="23">
        <f t="shared" si="15"/>
        <v>16.03</v>
      </c>
    </row>
    <row r="25" spans="1:7" s="19" customFormat="1" x14ac:dyDescent="0.55000000000000004">
      <c r="A25" s="20" t="s">
        <v>47</v>
      </c>
      <c r="B25" s="21">
        <f t="shared" ref="B25:G25" si="16">SUM(B6,B21)</f>
        <v>4437.79</v>
      </c>
      <c r="C25" s="21">
        <f t="shared" si="16"/>
        <v>3452.04</v>
      </c>
      <c r="D25" s="21">
        <f t="shared" si="16"/>
        <v>7889.83</v>
      </c>
      <c r="E25" s="21">
        <f t="shared" ref="E25:F25" si="17">SUM(E6,E21)</f>
        <v>2928.9700000000003</v>
      </c>
      <c r="F25" s="21">
        <f t="shared" si="17"/>
        <v>4984.5400000000009</v>
      </c>
      <c r="G25" s="21">
        <f t="shared" si="16"/>
        <v>7913.51</v>
      </c>
    </row>
    <row r="26" spans="1:7" s="19" customFormat="1" x14ac:dyDescent="0.55000000000000004">
      <c r="A26" s="20" t="s">
        <v>48</v>
      </c>
      <c r="B26" s="21">
        <f>B25/B27</f>
        <v>0.7952928905909783</v>
      </c>
      <c r="C26" s="21">
        <f>C25/B27</f>
        <v>0.61863740060608563</v>
      </c>
      <c r="D26" s="21">
        <f>D25/B27</f>
        <v>1.4139302911970639</v>
      </c>
      <c r="E26" s="21">
        <f>E25/E27</f>
        <v>0.63395149106744764</v>
      </c>
      <c r="F26" s="21">
        <f>F25/E27</f>
        <v>1.0788627282919714</v>
      </c>
      <c r="G26" s="21">
        <f>G25/E27</f>
        <v>1.7128142193594189</v>
      </c>
    </row>
    <row r="27" spans="1:7" x14ac:dyDescent="0.55000000000000004">
      <c r="A27" s="22" t="s">
        <v>49</v>
      </c>
      <c r="B27" s="66">
        <v>5580.07</v>
      </c>
      <c r="C27" s="67"/>
      <c r="D27" s="68"/>
      <c r="E27" s="66">
        <v>4620.18</v>
      </c>
      <c r="F27" s="67"/>
      <c r="G27" s="68"/>
    </row>
    <row r="28" spans="1:7" x14ac:dyDescent="0.55000000000000004">
      <c r="A28" s="22" t="s">
        <v>50</v>
      </c>
      <c r="B28" s="66">
        <v>1.72</v>
      </c>
      <c r="C28" s="67"/>
      <c r="D28" s="68"/>
      <c r="E28" s="66">
        <v>1.72</v>
      </c>
      <c r="F28" s="67"/>
      <c r="G28" s="68"/>
    </row>
    <row r="29" spans="1:7" x14ac:dyDescent="0.55000000000000004">
      <c r="A29" s="22" t="s">
        <v>51</v>
      </c>
      <c r="B29" s="63">
        <f>B27*B28</f>
        <v>9597.7204000000002</v>
      </c>
      <c r="C29" s="64"/>
      <c r="D29" s="65"/>
      <c r="E29" s="63">
        <f>E27*E28</f>
        <v>7946.7096000000001</v>
      </c>
      <c r="F29" s="64"/>
      <c r="G29" s="65"/>
    </row>
    <row r="30" spans="1:7" s="19" customFormat="1" x14ac:dyDescent="0.55000000000000004">
      <c r="A30" s="20" t="s">
        <v>52</v>
      </c>
      <c r="B30" s="21">
        <f>B29-B25</f>
        <v>5159.9304000000002</v>
      </c>
      <c r="C30" s="21"/>
      <c r="D30" s="21">
        <f>B29-D25</f>
        <v>1707.8904000000002</v>
      </c>
      <c r="E30" s="21">
        <f>E29-E25</f>
        <v>5017.7395999999999</v>
      </c>
      <c r="F30" s="21"/>
      <c r="G30" s="21">
        <f>E29-G25</f>
        <v>33.199599999999919</v>
      </c>
    </row>
    <row r="31" spans="1:7" s="19" customFormat="1" x14ac:dyDescent="0.55000000000000004">
      <c r="A31" s="25" t="s">
        <v>53</v>
      </c>
      <c r="B31" s="26">
        <f>B30/B27</f>
        <v>0.92470710940902179</v>
      </c>
      <c r="C31" s="26"/>
      <c r="D31" s="26">
        <f>D30/B27</f>
        <v>0.30606970880293621</v>
      </c>
      <c r="E31" s="26">
        <f>E30/E27</f>
        <v>1.0860485089325522</v>
      </c>
      <c r="F31" s="26"/>
      <c r="G31" s="26">
        <f>G30/E27</f>
        <v>7.1857806405810848E-3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8" top="0.75" bottom="0.42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ข้าวหอมมะลิ</vt:lpstr>
      <vt:lpstr>มันสำปะหลัง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2017-09-28T03:27:01Z</cp:lastPrinted>
  <dcterms:created xsi:type="dcterms:W3CDTF">2017-05-03T06:41:52Z</dcterms:created>
  <dcterms:modified xsi:type="dcterms:W3CDTF">2017-09-29T04:19:45Z</dcterms:modified>
</cp:coreProperties>
</file>