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9000"/>
  </bookViews>
  <sheets>
    <sheet name="ข้าวเจ้านาปี" sheetId="1" r:id="rId1"/>
    <sheet name="อ้อยโรงงาน" sheetId="4" r:id="rId2"/>
    <sheet name="ส้มเขียวหวาน" sheetId="5" r:id="rId3"/>
  </sheets>
  <calcPr calcId="125725"/>
</workbook>
</file>

<file path=xl/calcChain.xml><?xml version="1.0" encoding="utf-8"?>
<calcChain xmlns="http://schemas.openxmlformats.org/spreadsheetml/2006/main">
  <c r="E12" i="1"/>
  <c r="F12"/>
  <c r="B12"/>
  <c r="C12"/>
  <c r="B26" i="5"/>
  <c r="B29" i="4" l="1"/>
  <c r="B29" i="1" l="1"/>
  <c r="E29"/>
  <c r="E29" i="4" l="1"/>
  <c r="B9" i="5" l="1"/>
  <c r="C9"/>
  <c r="C6"/>
  <c r="B6"/>
  <c r="C16" l="1"/>
  <c r="C5" s="1"/>
  <c r="D26"/>
  <c r="D21"/>
  <c r="D20"/>
  <c r="D19"/>
  <c r="D18"/>
  <c r="C17"/>
  <c r="B17"/>
  <c r="D15"/>
  <c r="D14"/>
  <c r="D13"/>
  <c r="D12"/>
  <c r="D11"/>
  <c r="D10"/>
  <c r="D8"/>
  <c r="D7"/>
  <c r="G16" i="4"/>
  <c r="D16"/>
  <c r="E12"/>
  <c r="F12"/>
  <c r="C12"/>
  <c r="B12"/>
  <c r="G24"/>
  <c r="D24"/>
  <c r="G23"/>
  <c r="D23"/>
  <c r="G22"/>
  <c r="D22"/>
  <c r="F21"/>
  <c r="E21"/>
  <c r="C21"/>
  <c r="B21"/>
  <c r="G19"/>
  <c r="D19"/>
  <c r="G18"/>
  <c r="D18"/>
  <c r="G17"/>
  <c r="D17"/>
  <c r="G15"/>
  <c r="D15"/>
  <c r="G14"/>
  <c r="D14"/>
  <c r="G13"/>
  <c r="D13"/>
  <c r="G11"/>
  <c r="D11"/>
  <c r="G10"/>
  <c r="D10"/>
  <c r="G9"/>
  <c r="D9"/>
  <c r="G8"/>
  <c r="D8"/>
  <c r="F7"/>
  <c r="E7"/>
  <c r="C7"/>
  <c r="B7"/>
  <c r="C20" l="1"/>
  <c r="D6" i="5"/>
  <c r="D9"/>
  <c r="D16" s="1"/>
  <c r="C22"/>
  <c r="C23" s="1"/>
  <c r="F20" i="4"/>
  <c r="F6" s="1"/>
  <c r="F25" s="1"/>
  <c r="F26" s="1"/>
  <c r="D17" i="5"/>
  <c r="B5"/>
  <c r="B22" s="1"/>
  <c r="B27" s="1"/>
  <c r="B28" s="1"/>
  <c r="G21" i="4"/>
  <c r="G12"/>
  <c r="D21"/>
  <c r="D12"/>
  <c r="C6"/>
  <c r="C25" s="1"/>
  <c r="C26" s="1"/>
  <c r="E6"/>
  <c r="E25" s="1"/>
  <c r="G7"/>
  <c r="D7"/>
  <c r="B6"/>
  <c r="B25" s="1"/>
  <c r="B30" l="1"/>
  <c r="B31" s="1"/>
  <c r="B26"/>
  <c r="E26"/>
  <c r="E30"/>
  <c r="E31" s="1"/>
  <c r="B23" i="5"/>
  <c r="D5"/>
  <c r="D22" s="1"/>
  <c r="D20" i="4"/>
  <c r="D6" s="1"/>
  <c r="D25" s="1"/>
  <c r="G20"/>
  <c r="G6" s="1"/>
  <c r="G25" s="1"/>
  <c r="D23" i="5" l="1"/>
  <c r="D27"/>
  <c r="D28" s="1"/>
  <c r="D26" i="4"/>
  <c r="D30"/>
  <c r="D31" s="1"/>
  <c r="G26"/>
  <c r="G30"/>
  <c r="G31" s="1"/>
  <c r="G16" i="1" l="1"/>
  <c r="D16"/>
  <c r="G24" l="1"/>
  <c r="D24"/>
  <c r="G23"/>
  <c r="D23"/>
  <c r="G22"/>
  <c r="D22"/>
  <c r="F21"/>
  <c r="E21"/>
  <c r="C21"/>
  <c r="B21"/>
  <c r="G19"/>
  <c r="D19"/>
  <c r="G18"/>
  <c r="D18"/>
  <c r="G17"/>
  <c r="D17"/>
  <c r="G15"/>
  <c r="D15"/>
  <c r="G14"/>
  <c r="D14"/>
  <c r="G13"/>
  <c r="D13"/>
  <c r="G11"/>
  <c r="D11"/>
  <c r="G10"/>
  <c r="D10"/>
  <c r="G9"/>
  <c r="D9"/>
  <c r="G8"/>
  <c r="D8"/>
  <c r="F7"/>
  <c r="E7"/>
  <c r="C7"/>
  <c r="B7"/>
  <c r="D12" l="1"/>
  <c r="G12"/>
  <c r="G21"/>
  <c r="F20"/>
  <c r="F6" s="1"/>
  <c r="F25" s="1"/>
  <c r="F26" s="1"/>
  <c r="E6"/>
  <c r="E25" s="1"/>
  <c r="D21"/>
  <c r="C20"/>
  <c r="C6" s="1"/>
  <c r="C25" s="1"/>
  <c r="C26" s="1"/>
  <c r="B6"/>
  <c r="B25" s="1"/>
  <c r="D7"/>
  <c r="G7"/>
  <c r="E26" l="1"/>
  <c r="E31" s="1"/>
  <c r="E30"/>
  <c r="B26"/>
  <c r="B31" s="1"/>
  <c r="B30"/>
  <c r="G20"/>
  <c r="G6" s="1"/>
  <c r="G25" s="1"/>
  <c r="D20"/>
  <c r="D6" s="1"/>
  <c r="D25" s="1"/>
  <c r="G26" l="1"/>
  <c r="G31" s="1"/>
  <c r="G30"/>
  <c r="D26"/>
  <c r="D31" s="1"/>
  <c r="D30"/>
</calcChain>
</file>

<file path=xl/sharedStrings.xml><?xml version="1.0" encoding="utf-8"?>
<sst xmlns="http://schemas.openxmlformats.org/spreadsheetml/2006/main" count="111" uniqueCount="45">
  <si>
    <t>หน่วย : บาท/ไร่</t>
  </si>
  <si>
    <t>รายการ</t>
  </si>
  <si>
    <t>S1</t>
  </si>
  <si>
    <t>N</t>
  </si>
  <si>
    <t>เงินสด</t>
  </si>
  <si>
    <t>ไม่เป็นเงินสด</t>
  </si>
  <si>
    <t>รวม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</si>
  <si>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</si>
  <si>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</si>
  <si>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</si>
  <si>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</si>
  <si>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</si>
  <si>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</si>
  <si>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</si>
  <si>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</si>
  <si>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</si>
  <si>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ค่าสารปราบศัตรูพืชและวัชพืช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</si>
  <si>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</si>
  <si>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</si>
  <si>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</si>
  <si>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</si>
  <si>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</si>
  <si>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</si>
  <si>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</si>
  <si>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 xml:space="preserve">    ค่าเสียโอกาสเงินลงทุนอุปกรณ์การเกษตร</t>
  </si>
  <si>
    <t>3. ต้นทุนรวมต่อไร่</t>
  </si>
  <si>
    <t xml:space="preserve">4. ต้นทุนรวมต่อเกวียน (ตัน)   </t>
  </si>
  <si>
    <t>5. ผลผลิตต่อไร่ (กก.)</t>
  </si>
  <si>
    <t>6. ราคาที่เกษตรกรขายได้ที่ไร่นา (บาท/กิโลกรัม)</t>
  </si>
  <si>
    <t>7. ผลตอบแทนต่อไร่</t>
  </si>
  <si>
    <t>8. ผลตอบแทนสุทธิต่อไร่</t>
  </si>
  <si>
    <t>9. ผลตอบแทนสุทธิต่อตัน</t>
  </si>
  <si>
    <t xml:space="preserve">   ค่าสารอื่นๆ และวัสดุปรับปรุงดิน</t>
  </si>
  <si>
    <t>สุโขทัย</t>
  </si>
  <si>
    <t>4. ต้นทุนรวมต่อกิโลกรัม</t>
  </si>
  <si>
    <t>9. ผลตอบแทนสุทธิต่อกิโลกรัม</t>
  </si>
  <si>
    <t xml:space="preserve">   ค่าเสียโอกาสเงินลงทุนอุปกรณ์การเกษตร</t>
  </si>
  <si>
    <t xml:space="preserve">   เฉลี่ยต้นทุนก่อนให้ผลผลิต</t>
  </si>
  <si>
    <t>ประเมิน</t>
  </si>
  <si>
    <t>5. ผลผลิตต่อไร่ (ตัน)</t>
  </si>
  <si>
    <t>6. ราคาที่เกษตรกรขายได้ที่ไร่นา (บาท/ตัน)</t>
  </si>
  <si>
    <t>ตารางที่ 23  ต้นทุนการผลิตอ้อยโรงงาน แยกตามลักษณะความเหมาะสมของพื้นที่</t>
  </si>
  <si>
    <t>ตารางที่ 24  ต้นทุนการผลิตส้มเขียวหวาน</t>
  </si>
  <si>
    <t>-</t>
  </si>
  <si>
    <t>ตารางที่ 22  ต้นทุนการผลิตข้าวเจ้านาปี แยกตามลักษณะความเหมาะสมของพื้นที่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</si>
</sst>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87" formatCode="_-* #,##0.00_-;\-* #,##0.00_-;_-* &quot;-&quot;??_-;_-@_-"/>
    <numFmt numFmtId="188" formatCode="_-* #,##0_-;\-* #,##0_-;_-* &quot;-&quot;??_-;_-@_-"/>
  </numFmts>
  <fonts count="13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6"/>
      <name val="Angsana New"/>
      <family val="1"/>
    </font>
    <font>
      <sz val="14"/>
      <name val="AngsanaUPC"/>
      <family val="1"/>
    </font>
    <font>
      <b/>
      <sz val="16"/>
      <color indexed="8"/>
      <name val="TH SarabunPSK"/>
      <family val="2"/>
    </font>
    <font>
      <sz val="14"/>
      <name val="CordiaUPC"/>
      <family val="2"/>
      <charset val="222"/>
    </font>
    <font>
      <sz val="14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87" fontId="9" fillId="0" borderId="0" applyFont="0" applyFill="0" applyBorder="0" applyAlignment="0" applyProtection="0"/>
    <xf numFmtId="0" fontId="9" fillId="0" borderId="0"/>
    <xf numFmtId="0" fontId="11" fillId="0" borderId="0"/>
    <xf numFmtId="43" fontId="9" fillId="0" borderId="0" applyFont="0" applyFill="0" applyBorder="0" applyAlignment="0" applyProtection="0"/>
  </cellStyleXfs>
  <cellXfs count="79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49" fontId="5" fillId="0" borderId="8" xfId="2" applyNumberFormat="1" applyFont="1" applyFill="1" applyBorder="1" applyAlignment="1">
      <alignment horizontal="center" vertical="center"/>
    </xf>
    <xf numFmtId="2" fontId="5" fillId="0" borderId="9" xfId="2" applyNumberFormat="1" applyFont="1" applyFill="1" applyBorder="1" applyAlignment="1">
      <alignment vertical="center"/>
    </xf>
    <xf numFmtId="43" fontId="5" fillId="0" borderId="9" xfId="1" applyFont="1" applyFill="1" applyBorder="1" applyAlignment="1">
      <alignment horizontal="right"/>
    </xf>
    <xf numFmtId="2" fontId="5" fillId="0" borderId="10" xfId="2" applyNumberFormat="1" applyFont="1" applyFill="1" applyBorder="1" applyAlignment="1">
      <alignment vertical="center"/>
    </xf>
    <xf numFmtId="43" fontId="5" fillId="0" borderId="10" xfId="1" applyFont="1" applyFill="1" applyBorder="1" applyAlignment="1">
      <alignment horizontal="right"/>
    </xf>
    <xf numFmtId="2" fontId="6" fillId="0" borderId="10" xfId="2" applyNumberFormat="1" applyFont="1" applyFill="1" applyBorder="1" applyAlignment="1">
      <alignment vertical="center"/>
    </xf>
    <xf numFmtId="43" fontId="6" fillId="0" borderId="10" xfId="1" applyFont="1" applyFill="1" applyBorder="1"/>
    <xf numFmtId="43" fontId="7" fillId="0" borderId="10" xfId="1" applyFont="1" applyFill="1" applyBorder="1"/>
    <xf numFmtId="43" fontId="8" fillId="0" borderId="10" xfId="1" applyFont="1" applyFill="1" applyBorder="1"/>
    <xf numFmtId="43" fontId="6" fillId="0" borderId="10" xfId="1" applyFont="1" applyFill="1" applyBorder="1" applyAlignment="1">
      <alignment vertical="center"/>
    </xf>
    <xf numFmtId="43" fontId="7" fillId="0" borderId="10" xfId="1" applyFont="1" applyFill="1" applyBorder="1" applyAlignment="1">
      <alignment vertical="center"/>
    </xf>
    <xf numFmtId="2" fontId="6" fillId="0" borderId="10" xfId="3" applyNumberFormat="1" applyFont="1" applyBorder="1" applyAlignment="1">
      <alignment vertical="center"/>
    </xf>
    <xf numFmtId="43" fontId="5" fillId="0" borderId="10" xfId="1" applyFont="1" applyFill="1" applyBorder="1" applyAlignment="1">
      <alignment horizontal="right" vertical="center"/>
    </xf>
    <xf numFmtId="43" fontId="10" fillId="0" borderId="10" xfId="1" applyFont="1" applyFill="1" applyBorder="1" applyAlignment="1">
      <alignment horizontal="right" vertical="center"/>
    </xf>
    <xf numFmtId="2" fontId="6" fillId="0" borderId="10" xfId="4" applyNumberFormat="1" applyFont="1" applyFill="1" applyBorder="1" applyAlignment="1">
      <alignment vertical="center"/>
    </xf>
    <xf numFmtId="2" fontId="5" fillId="0" borderId="10" xfId="4" applyNumberFormat="1" applyFont="1" applyFill="1" applyBorder="1" applyAlignment="1" applyProtection="1">
      <alignment horizontal="left" vertical="center"/>
    </xf>
    <xf numFmtId="188" fontId="5" fillId="0" borderId="10" xfId="1" applyNumberFormat="1" applyFont="1" applyBorder="1" applyAlignment="1">
      <alignment horizontal="right" vertical="center"/>
    </xf>
    <xf numFmtId="2" fontId="6" fillId="0" borderId="10" xfId="4" applyNumberFormat="1" applyFont="1" applyFill="1" applyBorder="1" applyAlignment="1" applyProtection="1">
      <alignment horizontal="left" vertical="center"/>
    </xf>
    <xf numFmtId="187" fontId="5" fillId="0" borderId="10" xfId="1" applyNumberFormat="1" applyFont="1" applyBorder="1" applyAlignment="1">
      <alignment horizontal="right" vertical="center"/>
    </xf>
    <xf numFmtId="2" fontId="5" fillId="0" borderId="11" xfId="4" applyNumberFormat="1" applyFont="1" applyFill="1" applyBorder="1" applyAlignment="1" applyProtection="1">
      <alignment horizontal="left" vertical="center"/>
    </xf>
    <xf numFmtId="187" fontId="5" fillId="0" borderId="11" xfId="1" applyNumberFormat="1" applyFont="1" applyBorder="1" applyAlignment="1">
      <alignment horizontal="right" vertical="center"/>
    </xf>
    <xf numFmtId="188" fontId="5" fillId="0" borderId="11" xfId="1" applyNumberFormat="1" applyFont="1" applyBorder="1" applyAlignment="1">
      <alignment horizontal="right" vertical="center"/>
    </xf>
    <xf numFmtId="4" fontId="5" fillId="0" borderId="8" xfId="5" applyNumberFormat="1" applyFont="1" applyFill="1" applyBorder="1" applyAlignment="1" applyProtection="1">
      <alignment horizontal="center" vertical="center"/>
      <protection hidden="1"/>
    </xf>
    <xf numFmtId="43" fontId="5" fillId="0" borderId="10" xfId="1" applyNumberFormat="1" applyFont="1" applyFill="1" applyBorder="1" applyAlignment="1">
      <alignment horizontal="right" vertical="center"/>
    </xf>
    <xf numFmtId="2" fontId="4" fillId="0" borderId="1" xfId="2" applyNumberFormat="1" applyFont="1" applyFill="1" applyBorder="1" applyAlignment="1">
      <alignment horizontal="right"/>
    </xf>
    <xf numFmtId="0" fontId="0" fillId="0" borderId="0" xfId="0" applyFont="1"/>
    <xf numFmtId="4" fontId="5" fillId="0" borderId="10" xfId="2" applyNumberFormat="1" applyFont="1" applyFill="1" applyBorder="1" applyAlignment="1">
      <alignment horizontal="center"/>
    </xf>
    <xf numFmtId="4" fontId="5" fillId="0" borderId="11" xfId="1" applyNumberFormat="1" applyFont="1" applyFill="1" applyBorder="1" applyAlignment="1">
      <alignment horizontal="center"/>
    </xf>
    <xf numFmtId="4" fontId="5" fillId="0" borderId="10" xfId="2" applyNumberFormat="1" applyFont="1" applyFill="1" applyBorder="1" applyAlignment="1">
      <alignment horizontal="right"/>
    </xf>
    <xf numFmtId="3" fontId="5" fillId="0" borderId="11" xfId="2" applyNumberFormat="1" applyFont="1" applyFill="1" applyBorder="1" applyAlignment="1">
      <alignment horizontal="center"/>
    </xf>
    <xf numFmtId="2" fontId="12" fillId="0" borderId="0" xfId="2" applyNumberFormat="1" applyFont="1" applyFill="1"/>
    <xf numFmtId="2" fontId="6" fillId="0" borderId="0" xfId="2" applyNumberFormat="1" applyFont="1" applyFill="1" applyAlignment="1">
      <alignment vertical="center"/>
    </xf>
    <xf numFmtId="0" fontId="6" fillId="0" borderId="10" xfId="0" applyFont="1" applyBorder="1"/>
    <xf numFmtId="2" fontId="12" fillId="0" borderId="0" xfId="2" applyNumberFormat="1" applyFont="1" applyFill="1" applyBorder="1" applyAlignment="1"/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8" xfId="2" applyNumberFormat="1" applyFont="1" applyFill="1" applyBorder="1" applyAlignment="1">
      <alignment horizontal="center" vertical="center"/>
    </xf>
    <xf numFmtId="4" fontId="6" fillId="0" borderId="10" xfId="2" applyNumberFormat="1" applyFont="1" applyFill="1" applyBorder="1" applyAlignment="1">
      <alignment horizontal="center"/>
    </xf>
    <xf numFmtId="3" fontId="6" fillId="0" borderId="10" xfId="2" applyNumberFormat="1" applyFont="1" applyFill="1" applyBorder="1" applyAlignment="1">
      <alignment horizontal="center"/>
    </xf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8" xfId="2" applyNumberFormat="1" applyFont="1" applyFill="1" applyBorder="1" applyAlignment="1">
      <alignment horizontal="center" vertical="center"/>
    </xf>
    <xf numFmtId="4" fontId="6" fillId="0" borderId="12" xfId="2" applyNumberFormat="1" applyFont="1" applyFill="1" applyBorder="1" applyAlignment="1">
      <alignment horizontal="center"/>
    </xf>
    <xf numFmtId="4" fontId="6" fillId="0" borderId="13" xfId="2" applyNumberFormat="1" applyFont="1" applyFill="1" applyBorder="1" applyAlignment="1">
      <alignment horizontal="center"/>
    </xf>
    <xf numFmtId="4" fontId="6" fillId="0" borderId="14" xfId="2" applyNumberFormat="1" applyFont="1" applyFill="1" applyBorder="1" applyAlignment="1">
      <alignment horizontal="center"/>
    </xf>
    <xf numFmtId="2" fontId="6" fillId="0" borderId="15" xfId="6" applyNumberFormat="1" applyFont="1" applyFill="1" applyBorder="1" applyAlignment="1">
      <alignment horizontal="center"/>
    </xf>
    <xf numFmtId="2" fontId="6" fillId="0" borderId="16" xfId="6" applyNumberFormat="1" applyFont="1" applyFill="1" applyBorder="1" applyAlignment="1">
      <alignment horizontal="center"/>
    </xf>
    <xf numFmtId="2" fontId="6" fillId="0" borderId="17" xfId="6" applyNumberFormat="1" applyFont="1" applyFill="1" applyBorder="1" applyAlignment="1">
      <alignment horizontal="center"/>
    </xf>
    <xf numFmtId="4" fontId="6" fillId="0" borderId="12" xfId="6" applyNumberFormat="1" applyFont="1" applyFill="1" applyBorder="1" applyAlignment="1">
      <alignment horizontal="center"/>
    </xf>
    <xf numFmtId="4" fontId="6" fillId="0" borderId="13" xfId="6" applyNumberFormat="1" applyFont="1" applyFill="1" applyBorder="1" applyAlignment="1">
      <alignment horizontal="center"/>
    </xf>
    <xf numFmtId="4" fontId="6" fillId="0" borderId="14" xfId="6" applyNumberFormat="1" applyFont="1" applyFill="1" applyBorder="1" applyAlignment="1">
      <alignment horizontal="center"/>
    </xf>
    <xf numFmtId="49" fontId="3" fillId="0" borderId="7" xfId="2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6" fillId="0" borderId="15" xfId="1" applyNumberFormat="1" applyFont="1" applyFill="1" applyBorder="1" applyAlignment="1">
      <alignment horizontal="center"/>
    </xf>
    <xf numFmtId="2" fontId="6" fillId="0" borderId="16" xfId="1" applyNumberFormat="1" applyFont="1" applyFill="1" applyBorder="1" applyAlignment="1">
      <alignment horizontal="center"/>
    </xf>
    <xf numFmtId="2" fontId="6" fillId="0" borderId="17" xfId="1" applyNumberFormat="1" applyFont="1" applyFill="1" applyBorder="1" applyAlignment="1">
      <alignment horizontal="center"/>
    </xf>
    <xf numFmtId="4" fontId="6" fillId="0" borderId="12" xfId="1" applyNumberFormat="1" applyFont="1" applyFill="1" applyBorder="1" applyAlignment="1">
      <alignment horizontal="center"/>
    </xf>
    <xf numFmtId="4" fontId="6" fillId="0" borderId="13" xfId="1" applyNumberFormat="1" applyFont="1" applyFill="1" applyBorder="1" applyAlignment="1">
      <alignment horizontal="center"/>
    </xf>
    <xf numFmtId="4" fontId="6" fillId="0" borderId="14" xfId="1" applyNumberFormat="1" applyFont="1" applyFill="1" applyBorder="1" applyAlignment="1">
      <alignment horizontal="center"/>
    </xf>
    <xf numFmtId="4" fontId="3" fillId="0" borderId="3" xfId="5" applyNumberFormat="1" applyFont="1" applyFill="1" applyBorder="1" applyAlignment="1" applyProtection="1">
      <alignment horizontal="center"/>
      <protection hidden="1"/>
    </xf>
    <xf numFmtId="4" fontId="3" fillId="0" borderId="4" xfId="5" applyNumberFormat="1" applyFont="1" applyFill="1" applyBorder="1" applyAlignment="1" applyProtection="1">
      <alignment horizontal="center"/>
      <protection hidden="1"/>
    </xf>
    <xf numFmtId="4" fontId="3" fillId="0" borderId="5" xfId="5" applyNumberFormat="1" applyFont="1" applyFill="1" applyBorder="1" applyAlignment="1" applyProtection="1">
      <alignment horizontal="center"/>
      <protection hidden="1"/>
    </xf>
    <xf numFmtId="2" fontId="5" fillId="0" borderId="18" xfId="2" applyNumberFormat="1" applyFont="1" applyFill="1" applyBorder="1" applyAlignment="1">
      <alignment vertical="center"/>
    </xf>
    <xf numFmtId="187" fontId="5" fillId="2" borderId="18" xfId="2" applyNumberFormat="1" applyFont="1" applyFill="1" applyBorder="1" applyAlignment="1">
      <alignment horizontal="right"/>
    </xf>
    <xf numFmtId="187" fontId="5" fillId="2" borderId="10" xfId="2" applyNumberFormat="1" applyFont="1" applyFill="1" applyBorder="1" applyAlignment="1">
      <alignment horizontal="right"/>
    </xf>
    <xf numFmtId="187" fontId="6" fillId="2" borderId="10" xfId="2" applyNumberFormat="1" applyFont="1" applyFill="1" applyBorder="1" applyAlignment="1">
      <alignment horizontal="right"/>
    </xf>
    <xf numFmtId="187" fontId="5" fillId="2" borderId="10" xfId="2" applyNumberFormat="1" applyFont="1" applyFill="1" applyBorder="1" applyAlignment="1" applyProtection="1">
      <alignment horizontal="right"/>
      <protection hidden="1"/>
    </xf>
    <xf numFmtId="187" fontId="5" fillId="0" borderId="10" xfId="6" applyNumberFormat="1" applyFont="1" applyFill="1" applyBorder="1" applyAlignment="1">
      <alignment horizontal="right" vertical="center"/>
    </xf>
    <xf numFmtId="188" fontId="5" fillId="2" borderId="10" xfId="2" applyNumberFormat="1" applyFont="1" applyFill="1" applyBorder="1" applyAlignment="1" applyProtection="1">
      <alignment horizontal="right"/>
      <protection hidden="1"/>
    </xf>
    <xf numFmtId="188" fontId="5" fillId="2" borderId="10" xfId="2" applyNumberFormat="1" applyFont="1" applyFill="1" applyBorder="1" applyAlignment="1" applyProtection="1">
      <alignment horizontal="center"/>
      <protection hidden="1"/>
    </xf>
    <xf numFmtId="0" fontId="5" fillId="0" borderId="10" xfId="0" applyFont="1" applyBorder="1"/>
    <xf numFmtId="0" fontId="5" fillId="0" borderId="11" xfId="0" applyFont="1" applyBorder="1"/>
    <xf numFmtId="3" fontId="5" fillId="0" borderId="11" xfId="2" applyNumberFormat="1" applyFont="1" applyFill="1" applyBorder="1" applyAlignment="1">
      <alignment horizontal="right"/>
    </xf>
  </cellXfs>
  <cellStyles count="7">
    <cellStyle name="เครื่องหมายจุลภาค" xfId="1" builtinId="3"/>
    <cellStyle name="เครื่องหมายจุลภาค 2" xfId="6"/>
    <cellStyle name="เครื่องหมายจุลภาค 3" xfId="3"/>
    <cellStyle name="ปกติ" xfId="0" builtinId="0"/>
    <cellStyle name="ปกติ 3" xfId="4"/>
    <cellStyle name="ปกติ_ประมาณการเดือน ธค.2547" xfId="2"/>
    <cellStyle name="ปกติ_ประมาณการเดือน ธค.2547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8" sqref="I8"/>
    </sheetView>
  </sheetViews>
  <sheetFormatPr defaultColWidth="8" defaultRowHeight="21.75"/>
  <cols>
    <col min="1" max="1" width="32.625" style="36" customWidth="1"/>
    <col min="2" max="7" width="9.875" style="33" customWidth="1"/>
    <col min="8" max="16384" width="8" style="33"/>
  </cols>
  <sheetData>
    <row r="1" spans="1:7" ht="27.75">
      <c r="A1" s="1" t="s">
        <v>44</v>
      </c>
    </row>
    <row r="2" spans="1:7">
      <c r="A2" s="2"/>
      <c r="G2" s="27" t="s">
        <v>0</v>
      </c>
    </row>
    <row r="3" spans="1:7" ht="21.75" customHeight="1">
      <c r="A3" s="37"/>
      <c r="B3" s="65" t="s">
        <v>33</v>
      </c>
      <c r="C3" s="66"/>
      <c r="D3" s="66"/>
      <c r="E3" s="66"/>
      <c r="F3" s="66"/>
      <c r="G3" s="67"/>
    </row>
    <row r="4" spans="1:7" ht="21.75" customHeight="1">
      <c r="A4" s="38" t="s">
        <v>1</v>
      </c>
      <c r="B4" s="65" t="s">
        <v>2</v>
      </c>
      <c r="C4" s="66"/>
      <c r="D4" s="67"/>
      <c r="E4" s="65" t="s">
        <v>3</v>
      </c>
      <c r="F4" s="66"/>
      <c r="G4" s="67"/>
    </row>
    <row r="5" spans="1:7" ht="21.75" customHeight="1">
      <c r="A5" s="39"/>
      <c r="B5" s="25" t="s">
        <v>4</v>
      </c>
      <c r="C5" s="25" t="s">
        <v>38</v>
      </c>
      <c r="D5" s="25" t="s">
        <v>6</v>
      </c>
      <c r="E5" s="25" t="s">
        <v>4</v>
      </c>
      <c r="F5" s="25" t="s">
        <v>38</v>
      </c>
      <c r="G5" s="25" t="s">
        <v>6</v>
      </c>
    </row>
    <row r="6" spans="1:7" s="34" customFormat="1" ht="21.75" customHeight="1">
      <c r="A6" s="68" t="s">
        <v>7</v>
      </c>
      <c r="B6" s="69">
        <f t="shared" ref="B6:G6" si="0">+B7+B12+B20</f>
        <v>2687.2700000000004</v>
      </c>
      <c r="C6" s="69">
        <f t="shared" si="0"/>
        <v>682.39</v>
      </c>
      <c r="D6" s="69">
        <f t="shared" si="0"/>
        <v>3369.66</v>
      </c>
      <c r="E6" s="69">
        <f t="shared" si="0"/>
        <v>2757.9700000000003</v>
      </c>
      <c r="F6" s="69">
        <f t="shared" si="0"/>
        <v>620.28</v>
      </c>
      <c r="G6" s="69">
        <f t="shared" si="0"/>
        <v>3378.25</v>
      </c>
    </row>
    <row r="7" spans="1:7" s="34" customFormat="1" ht="21.75" customHeight="1">
      <c r="A7" s="6" t="s">
        <v>8</v>
      </c>
      <c r="B7" s="70">
        <f t="shared" ref="B7:G7" si="1">+B8+B9+B10+B11</f>
        <v>1375.5500000000002</v>
      </c>
      <c r="C7" s="70">
        <f t="shared" si="1"/>
        <v>513.02</v>
      </c>
      <c r="D7" s="70">
        <f t="shared" si="1"/>
        <v>1888.57</v>
      </c>
      <c r="E7" s="70">
        <f t="shared" si="1"/>
        <v>1098.1300000000001</v>
      </c>
      <c r="F7" s="70">
        <f t="shared" si="1"/>
        <v>463.16</v>
      </c>
      <c r="G7" s="70">
        <f t="shared" si="1"/>
        <v>1561.2900000000002</v>
      </c>
    </row>
    <row r="8" spans="1:7" s="34" customFormat="1" ht="21.75" customHeight="1">
      <c r="A8" s="8" t="s">
        <v>9</v>
      </c>
      <c r="B8" s="71">
        <v>292.61</v>
      </c>
      <c r="C8" s="71">
        <v>224.04</v>
      </c>
      <c r="D8" s="71">
        <f>+B8+C8</f>
        <v>516.65</v>
      </c>
      <c r="E8" s="71">
        <v>420.35</v>
      </c>
      <c r="F8" s="71">
        <v>142.82</v>
      </c>
      <c r="G8" s="71">
        <f>+E8+F8</f>
        <v>563.17000000000007</v>
      </c>
    </row>
    <row r="9" spans="1:7" s="34" customFormat="1" ht="21.75" customHeight="1">
      <c r="A9" s="8" t="s">
        <v>10</v>
      </c>
      <c r="B9" s="71">
        <v>385.02</v>
      </c>
      <c r="C9" s="71">
        <v>17.59</v>
      </c>
      <c r="D9" s="71">
        <f t="shared" ref="D9:D19" si="2">+B9+C9</f>
        <v>402.60999999999996</v>
      </c>
      <c r="E9" s="71">
        <v>44.19</v>
      </c>
      <c r="F9" s="71">
        <v>17.02</v>
      </c>
      <c r="G9" s="71">
        <f t="shared" ref="G9:G11" si="3">+E9+F9</f>
        <v>61.209999999999994</v>
      </c>
    </row>
    <row r="10" spans="1:7" s="34" customFormat="1" ht="21.75" customHeight="1">
      <c r="A10" s="8" t="s">
        <v>11</v>
      </c>
      <c r="B10" s="71">
        <v>285.06</v>
      </c>
      <c r="C10" s="71">
        <v>263.23</v>
      </c>
      <c r="D10" s="71">
        <f t="shared" si="2"/>
        <v>548.29</v>
      </c>
      <c r="E10" s="71">
        <v>222.98</v>
      </c>
      <c r="F10" s="71">
        <v>271.5</v>
      </c>
      <c r="G10" s="71">
        <f t="shared" si="3"/>
        <v>494.48</v>
      </c>
    </row>
    <row r="11" spans="1:7" s="34" customFormat="1" ht="21.75" customHeight="1">
      <c r="A11" s="8" t="s">
        <v>12</v>
      </c>
      <c r="B11" s="71">
        <v>412.86</v>
      </c>
      <c r="C11" s="71">
        <v>8.16</v>
      </c>
      <c r="D11" s="71">
        <f t="shared" si="2"/>
        <v>421.02000000000004</v>
      </c>
      <c r="E11" s="71">
        <v>410.61</v>
      </c>
      <c r="F11" s="71">
        <v>31.82</v>
      </c>
      <c r="G11" s="71">
        <f t="shared" si="3"/>
        <v>442.43</v>
      </c>
    </row>
    <row r="12" spans="1:7" s="34" customFormat="1" ht="21.75" customHeight="1">
      <c r="A12" s="6" t="s">
        <v>13</v>
      </c>
      <c r="B12" s="72">
        <f t="shared" ref="B12:C12" si="4">+B13+B14+B15+B16+B17+B18+B19</f>
        <v>1311.72</v>
      </c>
      <c r="C12" s="72">
        <f t="shared" si="4"/>
        <v>55.42</v>
      </c>
      <c r="D12" s="72">
        <f>+D13+D14+D15+D16+D17+D18+D19</f>
        <v>1367.14</v>
      </c>
      <c r="E12" s="72">
        <f t="shared" ref="E12:G12" si="5">+E13+E14+E15+E16+E17+E18+E19</f>
        <v>1659.84</v>
      </c>
      <c r="F12" s="72">
        <f t="shared" si="5"/>
        <v>42.879999999999995</v>
      </c>
      <c r="G12" s="72">
        <f t="shared" si="5"/>
        <v>1702.7199999999998</v>
      </c>
    </row>
    <row r="13" spans="1:7" s="34" customFormat="1" ht="21.75" customHeight="1">
      <c r="A13" s="8" t="s">
        <v>14</v>
      </c>
      <c r="B13" s="71">
        <v>288.26</v>
      </c>
      <c r="C13" s="71">
        <v>51.82</v>
      </c>
      <c r="D13" s="71">
        <f t="shared" si="2"/>
        <v>340.08</v>
      </c>
      <c r="E13" s="71">
        <v>547.92999999999995</v>
      </c>
      <c r="F13" s="71">
        <v>37.119999999999997</v>
      </c>
      <c r="G13" s="71">
        <f>+E13+F13</f>
        <v>585.04999999999995</v>
      </c>
    </row>
    <row r="14" spans="1:7" s="34" customFormat="1" ht="21.75" customHeight="1">
      <c r="A14" s="8" t="s">
        <v>15</v>
      </c>
      <c r="B14" s="71">
        <v>570.87</v>
      </c>
      <c r="C14" s="71">
        <v>0.84</v>
      </c>
      <c r="D14" s="71">
        <f t="shared" si="2"/>
        <v>571.71</v>
      </c>
      <c r="E14" s="71">
        <v>484.04</v>
      </c>
      <c r="F14" s="71">
        <v>0</v>
      </c>
      <c r="G14" s="71">
        <f t="shared" ref="G14:G19" si="6">+E14+F14</f>
        <v>484.04</v>
      </c>
    </row>
    <row r="15" spans="1:7" s="34" customFormat="1" ht="21.75" customHeight="1">
      <c r="A15" s="8" t="s">
        <v>16</v>
      </c>
      <c r="B15" s="71">
        <v>245.93</v>
      </c>
      <c r="C15" s="71">
        <v>0</v>
      </c>
      <c r="D15" s="71">
        <f t="shared" si="2"/>
        <v>245.93</v>
      </c>
      <c r="E15" s="71">
        <v>260</v>
      </c>
      <c r="F15" s="71">
        <v>0</v>
      </c>
      <c r="G15" s="71">
        <f t="shared" si="6"/>
        <v>260</v>
      </c>
    </row>
    <row r="16" spans="1:7" s="34" customFormat="1" ht="21.75" customHeight="1">
      <c r="A16" s="8" t="s">
        <v>32</v>
      </c>
      <c r="B16" s="71">
        <v>18.28</v>
      </c>
      <c r="C16" s="71">
        <v>0</v>
      </c>
      <c r="D16" s="71">
        <f t="shared" si="2"/>
        <v>18.28</v>
      </c>
      <c r="E16" s="71">
        <v>39.799999999999997</v>
      </c>
      <c r="F16" s="71">
        <v>0</v>
      </c>
      <c r="G16" s="71">
        <f t="shared" si="6"/>
        <v>39.799999999999997</v>
      </c>
    </row>
    <row r="17" spans="1:7" s="34" customFormat="1" ht="21.75" customHeight="1">
      <c r="A17" s="14" t="s">
        <v>17</v>
      </c>
      <c r="B17" s="71">
        <v>148.97999999999999</v>
      </c>
      <c r="C17" s="71">
        <v>0</v>
      </c>
      <c r="D17" s="71">
        <f t="shared" si="2"/>
        <v>148.97999999999999</v>
      </c>
      <c r="E17" s="71">
        <v>201.56</v>
      </c>
      <c r="F17" s="71">
        <v>0</v>
      </c>
      <c r="G17" s="71">
        <f t="shared" si="6"/>
        <v>201.56</v>
      </c>
    </row>
    <row r="18" spans="1:7" s="34" customFormat="1" ht="21.75" customHeight="1">
      <c r="A18" s="8" t="s">
        <v>18</v>
      </c>
      <c r="B18" s="71">
        <v>37.18</v>
      </c>
      <c r="C18" s="71">
        <v>0</v>
      </c>
      <c r="D18" s="71">
        <f t="shared" si="2"/>
        <v>37.18</v>
      </c>
      <c r="E18" s="71">
        <v>122.57</v>
      </c>
      <c r="F18" s="71">
        <v>0</v>
      </c>
      <c r="G18" s="71">
        <f t="shared" si="6"/>
        <v>122.57</v>
      </c>
    </row>
    <row r="19" spans="1:7" s="34" customFormat="1" ht="21.75" customHeight="1">
      <c r="A19" s="8" t="s">
        <v>19</v>
      </c>
      <c r="B19" s="71">
        <v>2.2200000000000002</v>
      </c>
      <c r="C19" s="71">
        <v>2.76</v>
      </c>
      <c r="D19" s="71">
        <f t="shared" si="2"/>
        <v>4.9800000000000004</v>
      </c>
      <c r="E19" s="71">
        <v>3.94</v>
      </c>
      <c r="F19" s="71">
        <v>5.76</v>
      </c>
      <c r="G19" s="71">
        <f t="shared" si="6"/>
        <v>9.6999999999999993</v>
      </c>
    </row>
    <row r="20" spans="1:7" s="34" customFormat="1" ht="21.75" customHeight="1">
      <c r="A20" s="6" t="s">
        <v>20</v>
      </c>
      <c r="B20" s="73"/>
      <c r="C20" s="73">
        <f>ROUND((B7+C7+B12+C12)*0.07*6/12,2)</f>
        <v>113.95</v>
      </c>
      <c r="D20" s="73">
        <f>ROUND((D7+D12)*0.07*6/12,2)</f>
        <v>113.95</v>
      </c>
      <c r="E20" s="73"/>
      <c r="F20" s="73">
        <f>ROUND((E7+F7+E12+F12)*0.07*6/12,2)</f>
        <v>114.24</v>
      </c>
      <c r="G20" s="73">
        <f>ROUND((G7+G12)*0.07*6/12,2)</f>
        <v>114.24</v>
      </c>
    </row>
    <row r="21" spans="1:7" s="34" customFormat="1" ht="21.75" customHeight="1">
      <c r="A21" s="6" t="s">
        <v>21</v>
      </c>
      <c r="B21" s="72">
        <f t="shared" ref="B21:G21" si="7">+B22+B23+B24</f>
        <v>0</v>
      </c>
      <c r="C21" s="72">
        <f t="shared" si="7"/>
        <v>1165.83</v>
      </c>
      <c r="D21" s="72">
        <f t="shared" si="7"/>
        <v>1165.83</v>
      </c>
      <c r="E21" s="72">
        <f t="shared" si="7"/>
        <v>0</v>
      </c>
      <c r="F21" s="72">
        <f t="shared" si="7"/>
        <v>1065.06</v>
      </c>
      <c r="G21" s="72">
        <f t="shared" si="7"/>
        <v>1065.06</v>
      </c>
    </row>
    <row r="22" spans="1:7" s="34" customFormat="1" ht="21.75" customHeight="1">
      <c r="A22" s="8" t="s">
        <v>22</v>
      </c>
      <c r="B22" s="71">
        <v>0</v>
      </c>
      <c r="C22" s="71">
        <v>1102.8599999999999</v>
      </c>
      <c r="D22" s="71">
        <f t="shared" ref="D22:D24" si="8">+B22+C22</f>
        <v>1102.8599999999999</v>
      </c>
      <c r="E22" s="71">
        <v>0</v>
      </c>
      <c r="F22" s="71">
        <v>1010.31</v>
      </c>
      <c r="G22" s="71">
        <f>+E22+F22</f>
        <v>1010.31</v>
      </c>
    </row>
    <row r="23" spans="1:7" s="34" customFormat="1" ht="21.75" customHeight="1">
      <c r="A23" s="8" t="s">
        <v>23</v>
      </c>
      <c r="B23" s="71">
        <v>0</v>
      </c>
      <c r="C23" s="71">
        <v>54.26</v>
      </c>
      <c r="D23" s="71">
        <f t="shared" si="8"/>
        <v>54.26</v>
      </c>
      <c r="E23" s="71">
        <v>0</v>
      </c>
      <c r="F23" s="71">
        <v>46.59</v>
      </c>
      <c r="G23" s="71">
        <f t="shared" ref="G23:G24" si="9">+E23+F23</f>
        <v>46.59</v>
      </c>
    </row>
    <row r="24" spans="1:7" s="34" customFormat="1" ht="21.75" customHeight="1">
      <c r="A24" s="17" t="s">
        <v>24</v>
      </c>
      <c r="B24" s="71">
        <v>0</v>
      </c>
      <c r="C24" s="71">
        <v>8.7100000000000009</v>
      </c>
      <c r="D24" s="71">
        <f t="shared" si="8"/>
        <v>8.7100000000000009</v>
      </c>
      <c r="E24" s="71">
        <v>0</v>
      </c>
      <c r="F24" s="71">
        <v>8.16</v>
      </c>
      <c r="G24" s="71">
        <f t="shared" si="9"/>
        <v>8.16</v>
      </c>
    </row>
    <row r="25" spans="1:7" s="34" customFormat="1" ht="21.75" customHeight="1">
      <c r="A25" s="6" t="s">
        <v>25</v>
      </c>
      <c r="B25" s="72">
        <f t="shared" ref="B25:G25" si="10">+B6+B21</f>
        <v>2687.2700000000004</v>
      </c>
      <c r="C25" s="72">
        <f t="shared" si="10"/>
        <v>1848.2199999999998</v>
      </c>
      <c r="D25" s="72">
        <f t="shared" si="10"/>
        <v>4535.49</v>
      </c>
      <c r="E25" s="72">
        <f t="shared" si="10"/>
        <v>2757.9700000000003</v>
      </c>
      <c r="F25" s="72">
        <f t="shared" si="10"/>
        <v>1685.34</v>
      </c>
      <c r="G25" s="72">
        <f t="shared" si="10"/>
        <v>4443.3099999999995</v>
      </c>
    </row>
    <row r="26" spans="1:7" s="34" customFormat="1" ht="21.75" customHeight="1">
      <c r="A26" s="18" t="s">
        <v>26</v>
      </c>
      <c r="B26" s="74">
        <f>ROUND((B25/B27)*1000,2)</f>
        <v>3833.48</v>
      </c>
      <c r="C26" s="75">
        <f>C25/B27*1000</f>
        <v>2636.5477888730384</v>
      </c>
      <c r="D26" s="74">
        <f>ROUND((D25/B27)*1000,2)</f>
        <v>6470.03</v>
      </c>
      <c r="E26" s="74">
        <f>ROUND((E25/E27)*1000,2)</f>
        <v>4098.0200000000004</v>
      </c>
      <c r="F26" s="75">
        <f>F25/E27*1000</f>
        <v>2504.219910846954</v>
      </c>
      <c r="G26" s="74">
        <f>ROUND((G25/E27)*1000,2)</f>
        <v>6602.24</v>
      </c>
    </row>
    <row r="27" spans="1:7" ht="21.75" customHeight="1">
      <c r="A27" s="20" t="s">
        <v>27</v>
      </c>
      <c r="B27" s="41">
        <v>701</v>
      </c>
      <c r="C27" s="41"/>
      <c r="D27" s="41"/>
      <c r="E27" s="41">
        <v>673</v>
      </c>
      <c r="F27" s="41"/>
      <c r="G27" s="41"/>
    </row>
    <row r="28" spans="1:7" ht="21.75" customHeight="1">
      <c r="A28" s="35" t="s">
        <v>40</v>
      </c>
      <c r="B28" s="41">
        <v>7640</v>
      </c>
      <c r="C28" s="41"/>
      <c r="D28" s="41"/>
      <c r="E28" s="41">
        <v>7640</v>
      </c>
      <c r="F28" s="41"/>
      <c r="G28" s="41"/>
    </row>
    <row r="29" spans="1:7" ht="21.75" customHeight="1">
      <c r="A29" s="35" t="s">
        <v>29</v>
      </c>
      <c r="B29" s="40">
        <f>ROUND(B27*B28/1000,2)</f>
        <v>5355.64</v>
      </c>
      <c r="C29" s="40"/>
      <c r="D29" s="40"/>
      <c r="E29" s="40">
        <f>ROUND(E27*E28/1000,2)</f>
        <v>5141.72</v>
      </c>
      <c r="F29" s="40"/>
      <c r="G29" s="40"/>
    </row>
    <row r="30" spans="1:7" ht="21.75" customHeight="1">
      <c r="A30" s="76" t="s">
        <v>30</v>
      </c>
      <c r="B30" s="31">
        <f>B29-B25</f>
        <v>2668.37</v>
      </c>
      <c r="C30" s="29" t="s">
        <v>43</v>
      </c>
      <c r="D30" s="31">
        <f>B29-D25</f>
        <v>820.15000000000055</v>
      </c>
      <c r="E30" s="31">
        <f>E29-E25</f>
        <v>2383.75</v>
      </c>
      <c r="F30" s="29" t="s">
        <v>43</v>
      </c>
      <c r="G30" s="31">
        <f>E29-G25</f>
        <v>698.41000000000076</v>
      </c>
    </row>
    <row r="31" spans="1:7" ht="21.75" customHeight="1">
      <c r="A31" s="77" t="s">
        <v>31</v>
      </c>
      <c r="B31" s="78">
        <f>B28-B26</f>
        <v>3806.52</v>
      </c>
      <c r="C31" s="32" t="s">
        <v>43</v>
      </c>
      <c r="D31" s="78">
        <f>B28-D26</f>
        <v>1169.9700000000003</v>
      </c>
      <c r="E31" s="78">
        <f>E28-E26</f>
        <v>3541.9799999999996</v>
      </c>
      <c r="F31" s="32" t="s">
        <v>43</v>
      </c>
      <c r="G31" s="78">
        <f>E28-G26</f>
        <v>1037.7600000000002</v>
      </c>
    </row>
  </sheetData>
  <mergeCells count="9">
    <mergeCell ref="B3:G3"/>
    <mergeCell ref="B4:D4"/>
    <mergeCell ref="E4:G4"/>
    <mergeCell ref="B29:D29"/>
    <mergeCell ref="E29:G29"/>
    <mergeCell ref="B27:D27"/>
    <mergeCell ref="E27:G27"/>
    <mergeCell ref="B28:D28"/>
    <mergeCell ref="E28:G28"/>
  </mergeCells>
  <pageMargins left="0.31" right="0.24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7" sqref="J7"/>
    </sheetView>
  </sheetViews>
  <sheetFormatPr defaultRowHeight="14.25"/>
  <cols>
    <col min="1" max="1" width="32.625" customWidth="1"/>
    <col min="2" max="7" width="9.875" customWidth="1"/>
  </cols>
  <sheetData>
    <row r="1" spans="1:7" ht="27.75">
      <c r="A1" s="1" t="s">
        <v>41</v>
      </c>
      <c r="B1" s="1"/>
      <c r="C1" s="1"/>
      <c r="D1" s="1"/>
      <c r="E1" s="1"/>
      <c r="F1" s="1"/>
      <c r="G1" s="1"/>
    </row>
    <row r="2" spans="1:7" ht="21.75" customHeight="1">
      <c r="A2" s="2"/>
      <c r="B2" s="2"/>
      <c r="C2" s="2"/>
      <c r="D2" s="2"/>
      <c r="E2" s="2"/>
      <c r="F2" s="2"/>
      <c r="G2" s="2" t="s">
        <v>0</v>
      </c>
    </row>
    <row r="3" spans="1:7" ht="21.75" customHeight="1">
      <c r="A3" s="42" t="s">
        <v>1</v>
      </c>
      <c r="B3" s="55" t="s">
        <v>33</v>
      </c>
      <c r="C3" s="56"/>
      <c r="D3" s="56"/>
      <c r="E3" s="57"/>
      <c r="F3" s="57"/>
      <c r="G3" s="58"/>
    </row>
    <row r="4" spans="1:7" ht="21.75" customHeight="1">
      <c r="A4" s="43"/>
      <c r="B4" s="54" t="s">
        <v>2</v>
      </c>
      <c r="C4" s="54"/>
      <c r="D4" s="54"/>
      <c r="E4" s="54" t="s">
        <v>3</v>
      </c>
      <c r="F4" s="54"/>
      <c r="G4" s="54"/>
    </row>
    <row r="5" spans="1:7" ht="21.75" customHeight="1">
      <c r="A5" s="44"/>
      <c r="B5" s="25" t="s">
        <v>4</v>
      </c>
      <c r="C5" s="25" t="s">
        <v>38</v>
      </c>
      <c r="D5" s="25" t="s">
        <v>6</v>
      </c>
      <c r="E5" s="25" t="s">
        <v>4</v>
      </c>
      <c r="F5" s="25" t="s">
        <v>38</v>
      </c>
      <c r="G5" s="25" t="s">
        <v>6</v>
      </c>
    </row>
    <row r="6" spans="1:7" ht="21.75" customHeight="1">
      <c r="A6" s="4" t="s">
        <v>7</v>
      </c>
      <c r="B6" s="5">
        <f t="shared" ref="B6:G6" si="0">+B7+B12+B20</f>
        <v>5337.13</v>
      </c>
      <c r="C6" s="5">
        <f t="shared" si="0"/>
        <v>1064.0999999999999</v>
      </c>
      <c r="D6" s="5">
        <f t="shared" si="0"/>
        <v>6401.23</v>
      </c>
      <c r="E6" s="5">
        <f t="shared" si="0"/>
        <v>4323.04</v>
      </c>
      <c r="F6" s="5">
        <f t="shared" si="0"/>
        <v>608.1400000000001</v>
      </c>
      <c r="G6" s="5">
        <f t="shared" si="0"/>
        <v>4931.18</v>
      </c>
    </row>
    <row r="7" spans="1:7" ht="21.75" customHeight="1">
      <c r="A7" s="6" t="s">
        <v>8</v>
      </c>
      <c r="B7" s="7">
        <f t="shared" ref="B7:G7" si="1">+B8+B9+B10+B11</f>
        <v>3078</v>
      </c>
      <c r="C7" s="7">
        <f t="shared" si="1"/>
        <v>464.45999999999992</v>
      </c>
      <c r="D7" s="7">
        <f t="shared" si="1"/>
        <v>3542.46</v>
      </c>
      <c r="E7" s="7">
        <f t="shared" si="1"/>
        <v>2517.62</v>
      </c>
      <c r="F7" s="7">
        <f t="shared" si="1"/>
        <v>285.54000000000002</v>
      </c>
      <c r="G7" s="7">
        <f t="shared" si="1"/>
        <v>2803.16</v>
      </c>
    </row>
    <row r="8" spans="1:7" ht="21.75" customHeight="1">
      <c r="A8" s="8" t="s">
        <v>9</v>
      </c>
      <c r="B8" s="9">
        <v>450.73</v>
      </c>
      <c r="C8" s="9">
        <v>259.39</v>
      </c>
      <c r="D8" s="9">
        <f>+B8+C8</f>
        <v>710.12</v>
      </c>
      <c r="E8" s="9">
        <v>403.47</v>
      </c>
      <c r="F8" s="9">
        <v>127.74</v>
      </c>
      <c r="G8" s="9">
        <f>+E8+F8</f>
        <v>531.21</v>
      </c>
    </row>
    <row r="9" spans="1:7" ht="21.75" customHeight="1">
      <c r="A9" s="8" t="s">
        <v>10</v>
      </c>
      <c r="B9" s="9">
        <v>223.08</v>
      </c>
      <c r="C9" s="9">
        <v>2.84</v>
      </c>
      <c r="D9" s="9">
        <f t="shared" ref="D9:D19" si="2">+B9+C9</f>
        <v>225.92000000000002</v>
      </c>
      <c r="E9" s="10">
        <v>204.05</v>
      </c>
      <c r="F9" s="10">
        <v>37.57</v>
      </c>
      <c r="G9" s="9">
        <f t="shared" ref="G9:G11" si="3">+E9+F9</f>
        <v>241.62</v>
      </c>
    </row>
    <row r="10" spans="1:7" ht="21.75" customHeight="1">
      <c r="A10" s="8" t="s">
        <v>11</v>
      </c>
      <c r="B10" s="9">
        <v>257.92</v>
      </c>
      <c r="C10" s="9">
        <v>202.23</v>
      </c>
      <c r="D10" s="9">
        <f t="shared" si="2"/>
        <v>460.15</v>
      </c>
      <c r="E10" s="10">
        <v>387.68</v>
      </c>
      <c r="F10" s="10">
        <v>120.23</v>
      </c>
      <c r="G10" s="9">
        <f t="shared" si="3"/>
        <v>507.91</v>
      </c>
    </row>
    <row r="11" spans="1:7" ht="21.75" customHeight="1">
      <c r="A11" s="8" t="s">
        <v>12</v>
      </c>
      <c r="B11" s="9">
        <v>2146.27</v>
      </c>
      <c r="C11" s="9">
        <v>0</v>
      </c>
      <c r="D11" s="9">
        <f t="shared" si="2"/>
        <v>2146.27</v>
      </c>
      <c r="E11" s="10">
        <v>1522.42</v>
      </c>
      <c r="F11" s="10">
        <v>0</v>
      </c>
      <c r="G11" s="9">
        <f t="shared" si="3"/>
        <v>1522.42</v>
      </c>
    </row>
    <row r="12" spans="1:7" ht="21.75" customHeight="1">
      <c r="A12" s="6" t="s">
        <v>13</v>
      </c>
      <c r="B12" s="7">
        <f>+B13+B14+B15+B16+B17+B18+B19</f>
        <v>2259.13</v>
      </c>
      <c r="C12" s="7">
        <f>+C13+C14+C15+C16+C17+C18+C19</f>
        <v>180.86999999999998</v>
      </c>
      <c r="D12" s="7">
        <f t="shared" ref="D12:G12" si="4">+D13+D14+D15+D16+D17+D18+D19</f>
        <v>2440</v>
      </c>
      <c r="E12" s="7">
        <f t="shared" si="4"/>
        <v>1805.4199999999998</v>
      </c>
      <c r="F12" s="7">
        <f t="shared" si="4"/>
        <v>0</v>
      </c>
      <c r="G12" s="7">
        <f t="shared" si="4"/>
        <v>1805.4199999999998</v>
      </c>
    </row>
    <row r="13" spans="1:7" ht="21.75" customHeight="1">
      <c r="A13" s="8" t="s">
        <v>14</v>
      </c>
      <c r="B13" s="9">
        <v>605.92999999999995</v>
      </c>
      <c r="C13" s="9">
        <v>170.23</v>
      </c>
      <c r="D13" s="10">
        <f t="shared" si="2"/>
        <v>776.16</v>
      </c>
      <c r="E13" s="10">
        <v>575.14</v>
      </c>
      <c r="F13" s="10">
        <v>0</v>
      </c>
      <c r="G13" s="10">
        <f>+E13+F13</f>
        <v>575.14</v>
      </c>
    </row>
    <row r="14" spans="1:7" ht="21.75" customHeight="1">
      <c r="A14" s="8" t="s">
        <v>15</v>
      </c>
      <c r="B14" s="9">
        <v>1060.1099999999999</v>
      </c>
      <c r="C14" s="9">
        <v>0</v>
      </c>
      <c r="D14" s="10">
        <f t="shared" si="2"/>
        <v>1060.1099999999999</v>
      </c>
      <c r="E14" s="10">
        <v>900.52</v>
      </c>
      <c r="F14" s="10">
        <v>0</v>
      </c>
      <c r="G14" s="10">
        <f t="shared" ref="G14:G19" si="5">+E14+F14</f>
        <v>900.52</v>
      </c>
    </row>
    <row r="15" spans="1:7" ht="21.75" customHeight="1">
      <c r="A15" s="8" t="s">
        <v>16</v>
      </c>
      <c r="B15" s="9">
        <v>370.27</v>
      </c>
      <c r="C15" s="11">
        <v>0</v>
      </c>
      <c r="D15" s="10">
        <f t="shared" si="2"/>
        <v>370.27</v>
      </c>
      <c r="E15" s="10">
        <v>164.62</v>
      </c>
      <c r="F15" s="10">
        <v>0</v>
      </c>
      <c r="G15" s="10">
        <f t="shared" si="5"/>
        <v>164.62</v>
      </c>
    </row>
    <row r="16" spans="1:7" ht="21.75" customHeight="1">
      <c r="A16" s="8" t="s">
        <v>32</v>
      </c>
      <c r="B16" s="9">
        <v>4.28</v>
      </c>
      <c r="C16" s="11">
        <v>0</v>
      </c>
      <c r="D16" s="10">
        <f t="shared" si="2"/>
        <v>4.28</v>
      </c>
      <c r="E16" s="10">
        <v>0</v>
      </c>
      <c r="F16" s="10">
        <v>0</v>
      </c>
      <c r="G16" s="10">
        <f t="shared" si="5"/>
        <v>0</v>
      </c>
    </row>
    <row r="17" spans="1:7" ht="21.75" customHeight="1">
      <c r="A17" s="8" t="s">
        <v>17</v>
      </c>
      <c r="B17" s="12">
        <v>86.5</v>
      </c>
      <c r="C17" s="12">
        <v>0</v>
      </c>
      <c r="D17" s="13">
        <f t="shared" si="2"/>
        <v>86.5</v>
      </c>
      <c r="E17" s="13">
        <v>122.83</v>
      </c>
      <c r="F17" s="13">
        <v>0</v>
      </c>
      <c r="G17" s="10">
        <f t="shared" si="5"/>
        <v>122.83</v>
      </c>
    </row>
    <row r="18" spans="1:7" ht="21.75" customHeight="1">
      <c r="A18" s="14" t="s">
        <v>18</v>
      </c>
      <c r="B18" s="12">
        <v>109.75</v>
      </c>
      <c r="C18" s="12">
        <v>1.04</v>
      </c>
      <c r="D18" s="13">
        <f t="shared" si="2"/>
        <v>110.79</v>
      </c>
      <c r="E18" s="13">
        <v>33.64</v>
      </c>
      <c r="F18" s="13">
        <v>0</v>
      </c>
      <c r="G18" s="10">
        <f t="shared" si="5"/>
        <v>33.64</v>
      </c>
    </row>
    <row r="19" spans="1:7" ht="21.75" customHeight="1">
      <c r="A19" s="8" t="s">
        <v>19</v>
      </c>
      <c r="B19" s="12">
        <v>22.29</v>
      </c>
      <c r="C19" s="12">
        <v>9.6</v>
      </c>
      <c r="D19" s="13">
        <f t="shared" si="2"/>
        <v>31.89</v>
      </c>
      <c r="E19" s="13">
        <v>8.67</v>
      </c>
      <c r="F19" s="13">
        <v>0</v>
      </c>
      <c r="G19" s="10">
        <f t="shared" si="5"/>
        <v>8.67</v>
      </c>
    </row>
    <row r="20" spans="1:7" ht="21.75" customHeight="1">
      <c r="A20" s="6" t="s">
        <v>20</v>
      </c>
      <c r="B20" s="15"/>
      <c r="C20" s="15">
        <f>ROUND((B7+C7+B12+C12)*0.07,2)</f>
        <v>418.77</v>
      </c>
      <c r="D20" s="16">
        <f>ROUND((D7+D12)*0.07,2)</f>
        <v>418.77</v>
      </c>
      <c r="E20" s="16"/>
      <c r="F20" s="16">
        <f>ROUND((E7+F7+E12+F12)*0.07,2)</f>
        <v>322.60000000000002</v>
      </c>
      <c r="G20" s="16">
        <f>ROUND((G7+G12)*0.07,2)</f>
        <v>322.60000000000002</v>
      </c>
    </row>
    <row r="21" spans="1:7" ht="21.75" customHeight="1">
      <c r="A21" s="6" t="s">
        <v>21</v>
      </c>
      <c r="B21" s="15">
        <f t="shared" ref="B21:G21" si="6">+B22+B23+B24</f>
        <v>0</v>
      </c>
      <c r="C21" s="15">
        <f t="shared" si="6"/>
        <v>2122.44</v>
      </c>
      <c r="D21" s="15">
        <f t="shared" si="6"/>
        <v>2122.44</v>
      </c>
      <c r="E21" s="15">
        <f t="shared" si="6"/>
        <v>0</v>
      </c>
      <c r="F21" s="15">
        <f t="shared" si="6"/>
        <v>2073.42</v>
      </c>
      <c r="G21" s="15">
        <f t="shared" si="6"/>
        <v>2073.42</v>
      </c>
    </row>
    <row r="22" spans="1:7" ht="21.75" customHeight="1">
      <c r="A22" s="8" t="s">
        <v>22</v>
      </c>
      <c r="B22" s="12">
        <v>0</v>
      </c>
      <c r="C22" s="12">
        <v>1822.12</v>
      </c>
      <c r="D22" s="13">
        <f t="shared" ref="D22:D23" si="7">+B22+C22</f>
        <v>1822.12</v>
      </c>
      <c r="E22" s="13">
        <v>0</v>
      </c>
      <c r="F22" s="13">
        <v>1916.76</v>
      </c>
      <c r="G22" s="13">
        <f>+E22+F22</f>
        <v>1916.76</v>
      </c>
    </row>
    <row r="23" spans="1:7" ht="21.75" customHeight="1">
      <c r="A23" s="8" t="s">
        <v>23</v>
      </c>
      <c r="B23" s="12">
        <v>0</v>
      </c>
      <c r="C23" s="12">
        <v>183.65</v>
      </c>
      <c r="D23" s="13">
        <f t="shared" si="7"/>
        <v>183.65</v>
      </c>
      <c r="E23" s="13">
        <v>0</v>
      </c>
      <c r="F23" s="13">
        <v>108.05</v>
      </c>
      <c r="G23" s="13">
        <f t="shared" ref="G23:G24" si="8">+E23+F23</f>
        <v>108.05</v>
      </c>
    </row>
    <row r="24" spans="1:7" ht="21.75" customHeight="1">
      <c r="A24" s="17" t="s">
        <v>24</v>
      </c>
      <c r="B24" s="12">
        <v>0</v>
      </c>
      <c r="C24" s="12">
        <v>116.67</v>
      </c>
      <c r="D24" s="13">
        <f>+B24+C24</f>
        <v>116.67</v>
      </c>
      <c r="E24" s="13">
        <v>0</v>
      </c>
      <c r="F24" s="13">
        <v>48.61</v>
      </c>
      <c r="G24" s="13">
        <f t="shared" si="8"/>
        <v>48.61</v>
      </c>
    </row>
    <row r="25" spans="1:7" ht="21.75" customHeight="1">
      <c r="A25" s="6" t="s">
        <v>25</v>
      </c>
      <c r="B25" s="15">
        <f t="shared" ref="B25:G25" si="9">+B6+B21</f>
        <v>5337.13</v>
      </c>
      <c r="C25" s="15">
        <f t="shared" si="9"/>
        <v>3186.54</v>
      </c>
      <c r="D25" s="15">
        <f t="shared" si="9"/>
        <v>8523.67</v>
      </c>
      <c r="E25" s="15">
        <f t="shared" si="9"/>
        <v>4323.04</v>
      </c>
      <c r="F25" s="15">
        <f t="shared" si="9"/>
        <v>2681.5600000000004</v>
      </c>
      <c r="G25" s="15">
        <f t="shared" si="9"/>
        <v>7004.6</v>
      </c>
    </row>
    <row r="26" spans="1:7" ht="21.75" customHeight="1">
      <c r="A26" s="18" t="s">
        <v>34</v>
      </c>
      <c r="B26" s="26">
        <f>ROUND(B25/B27,2)</f>
        <v>453.45</v>
      </c>
      <c r="C26" s="26">
        <f>ROUND(C25/B27,2)</f>
        <v>270.73</v>
      </c>
      <c r="D26" s="26">
        <f>ROUND(D25/B27,2)</f>
        <v>724.19</v>
      </c>
      <c r="E26" s="26">
        <f>ROUND(E25/E27,2)</f>
        <v>564.37</v>
      </c>
      <c r="F26" s="26">
        <f>ROUND(F25/E27,2)</f>
        <v>350.07</v>
      </c>
      <c r="G26" s="26">
        <f>ROUND(G25/E27,2)</f>
        <v>914.44</v>
      </c>
    </row>
    <row r="27" spans="1:7" ht="21.75" customHeight="1">
      <c r="A27" s="20" t="s">
        <v>39</v>
      </c>
      <c r="B27" s="45">
        <v>11.77</v>
      </c>
      <c r="C27" s="46"/>
      <c r="D27" s="47"/>
      <c r="E27" s="45">
        <v>7.66</v>
      </c>
      <c r="F27" s="46"/>
      <c r="G27" s="47"/>
    </row>
    <row r="28" spans="1:7" ht="21.75" customHeight="1">
      <c r="A28" s="20" t="s">
        <v>40</v>
      </c>
      <c r="B28" s="48">
        <v>872</v>
      </c>
      <c r="C28" s="49"/>
      <c r="D28" s="50"/>
      <c r="E28" s="48">
        <v>872</v>
      </c>
      <c r="F28" s="49"/>
      <c r="G28" s="50"/>
    </row>
    <row r="29" spans="1:7" ht="21.75" customHeight="1">
      <c r="A29" s="20" t="s">
        <v>29</v>
      </c>
      <c r="B29" s="51">
        <f>B27*B28</f>
        <v>10263.44</v>
      </c>
      <c r="C29" s="52"/>
      <c r="D29" s="53"/>
      <c r="E29" s="51">
        <f>E27*E28</f>
        <v>6679.52</v>
      </c>
      <c r="F29" s="52"/>
      <c r="G29" s="53"/>
    </row>
    <row r="30" spans="1:7" ht="21.75" customHeight="1">
      <c r="A30" s="18" t="s">
        <v>30</v>
      </c>
      <c r="B30" s="21">
        <f>+B29-B25</f>
        <v>4926.3100000000004</v>
      </c>
      <c r="C30" s="19"/>
      <c r="D30" s="21">
        <f>+B29-D25</f>
        <v>1739.7700000000004</v>
      </c>
      <c r="E30" s="21">
        <f>+E29-E25</f>
        <v>2356.4800000000005</v>
      </c>
      <c r="F30" s="19"/>
      <c r="G30" s="21">
        <f>+E29-G25</f>
        <v>-325.07999999999993</v>
      </c>
    </row>
    <row r="31" spans="1:7" ht="21.75" customHeight="1">
      <c r="A31" s="22" t="s">
        <v>35</v>
      </c>
      <c r="B31" s="23">
        <f>+ROUND(B30/B27,2)</f>
        <v>418.55</v>
      </c>
      <c r="C31" s="24"/>
      <c r="D31" s="23">
        <f>+ROUND(D30/B27,2)</f>
        <v>147.81</v>
      </c>
      <c r="E31" s="23">
        <f>+ROUND(E30/E27,2)</f>
        <v>307.63</v>
      </c>
      <c r="F31" s="24"/>
      <c r="G31" s="23">
        <f>+ROUND(G30/E27,2)</f>
        <v>-42.44</v>
      </c>
    </row>
  </sheetData>
  <mergeCells count="10">
    <mergeCell ref="B29:D29"/>
    <mergeCell ref="E29:G29"/>
    <mergeCell ref="B4:D4"/>
    <mergeCell ref="E4:G4"/>
    <mergeCell ref="B3:G3"/>
    <mergeCell ref="A3:A5"/>
    <mergeCell ref="B27:D27"/>
    <mergeCell ref="E27:G27"/>
    <mergeCell ref="B28:D28"/>
    <mergeCell ref="E28:G28"/>
  </mergeCells>
  <pageMargins left="0.33" right="0.18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8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16" sqref="I16"/>
    </sheetView>
  </sheetViews>
  <sheetFormatPr defaultRowHeight="14.25"/>
  <cols>
    <col min="1" max="1" width="40.75" customWidth="1"/>
    <col min="2" max="4" width="14.875" customWidth="1"/>
  </cols>
  <sheetData>
    <row r="1" spans="1:4" ht="27.75">
      <c r="A1" s="1" t="s">
        <v>42</v>
      </c>
      <c r="B1" s="1"/>
      <c r="C1" s="1"/>
      <c r="D1" s="1"/>
    </row>
    <row r="2" spans="1:4" ht="21.75">
      <c r="A2" s="2"/>
      <c r="B2" s="2"/>
      <c r="C2" s="2"/>
      <c r="D2" s="27" t="s">
        <v>0</v>
      </c>
    </row>
    <row r="3" spans="1:4" ht="27.75">
      <c r="A3" s="42" t="s">
        <v>1</v>
      </c>
      <c r="B3" s="54" t="s">
        <v>33</v>
      </c>
      <c r="C3" s="54"/>
      <c r="D3" s="54"/>
    </row>
    <row r="4" spans="1:4" ht="23.25" customHeight="1">
      <c r="A4" s="44"/>
      <c r="B4" s="3" t="s">
        <v>4</v>
      </c>
      <c r="C4" s="3" t="s">
        <v>5</v>
      </c>
      <c r="D4" s="3" t="s">
        <v>6</v>
      </c>
    </row>
    <row r="5" spans="1:4" ht="24">
      <c r="A5" s="4" t="s">
        <v>7</v>
      </c>
      <c r="B5" s="5">
        <f>+B6+B9+B16</f>
        <v>6857.2600000000011</v>
      </c>
      <c r="C5" s="5">
        <f>+C6+C9+C16</f>
        <v>3865.68</v>
      </c>
      <c r="D5" s="5">
        <f>+D6+D9+D16</f>
        <v>10722.94</v>
      </c>
    </row>
    <row r="6" spans="1:4" ht="24">
      <c r="A6" s="6" t="s">
        <v>8</v>
      </c>
      <c r="B6" s="7">
        <f>+B7+B8</f>
        <v>1328.47</v>
      </c>
      <c r="C6" s="7">
        <f>+C7+C8</f>
        <v>3136.5699999999997</v>
      </c>
      <c r="D6" s="7">
        <f>+D7+D8</f>
        <v>4465.04</v>
      </c>
    </row>
    <row r="7" spans="1:4" ht="24">
      <c r="A7" s="8" t="s">
        <v>11</v>
      </c>
      <c r="B7" s="9">
        <v>723.82</v>
      </c>
      <c r="C7" s="9">
        <v>2794.95</v>
      </c>
      <c r="D7" s="9">
        <f t="shared" ref="D7:D15" si="0">+B7+C7</f>
        <v>3518.77</v>
      </c>
    </row>
    <row r="8" spans="1:4" ht="24">
      <c r="A8" s="8" t="s">
        <v>12</v>
      </c>
      <c r="B8" s="9">
        <v>604.65</v>
      </c>
      <c r="C8" s="9">
        <v>341.62</v>
      </c>
      <c r="D8" s="9">
        <f t="shared" si="0"/>
        <v>946.27</v>
      </c>
    </row>
    <row r="9" spans="1:4" ht="24">
      <c r="A9" s="6" t="s">
        <v>13</v>
      </c>
      <c r="B9" s="7">
        <f>+B10+B11+B12+B13+B14+B15</f>
        <v>5528.7900000000009</v>
      </c>
      <c r="C9" s="7">
        <f>+C10+C11+C12+C13+C14+C15</f>
        <v>27.61</v>
      </c>
      <c r="D9" s="7">
        <f>D10+D11+D12+D13+D14+D15</f>
        <v>5556.4000000000005</v>
      </c>
    </row>
    <row r="10" spans="1:4" ht="24">
      <c r="A10" s="8" t="s">
        <v>15</v>
      </c>
      <c r="B10" s="9">
        <v>2337.7800000000002</v>
      </c>
      <c r="C10" s="9">
        <v>17.55</v>
      </c>
      <c r="D10" s="10">
        <f t="shared" si="0"/>
        <v>2355.3300000000004</v>
      </c>
    </row>
    <row r="11" spans="1:4" ht="24">
      <c r="A11" s="8" t="s">
        <v>16</v>
      </c>
      <c r="B11" s="9">
        <v>1122.48</v>
      </c>
      <c r="C11" s="11">
        <v>6.68</v>
      </c>
      <c r="D11" s="10">
        <f t="shared" si="0"/>
        <v>1129.1600000000001</v>
      </c>
    </row>
    <row r="12" spans="1:4" ht="24">
      <c r="A12" s="8" t="s">
        <v>32</v>
      </c>
      <c r="B12" s="9">
        <v>590.42999999999995</v>
      </c>
      <c r="C12" s="11">
        <v>2.4900000000000002</v>
      </c>
      <c r="D12" s="10">
        <f t="shared" si="0"/>
        <v>592.91999999999996</v>
      </c>
    </row>
    <row r="13" spans="1:4" ht="24">
      <c r="A13" s="8" t="s">
        <v>17</v>
      </c>
      <c r="B13" s="12">
        <v>877.7</v>
      </c>
      <c r="C13" s="12">
        <v>0</v>
      </c>
      <c r="D13" s="13">
        <f t="shared" si="0"/>
        <v>877.7</v>
      </c>
    </row>
    <row r="14" spans="1:4" ht="24">
      <c r="A14" s="14" t="s">
        <v>18</v>
      </c>
      <c r="B14" s="12">
        <v>584.42999999999995</v>
      </c>
      <c r="C14" s="12">
        <v>0</v>
      </c>
      <c r="D14" s="13">
        <f t="shared" si="0"/>
        <v>584.42999999999995</v>
      </c>
    </row>
    <row r="15" spans="1:4" ht="24">
      <c r="A15" s="8" t="s">
        <v>19</v>
      </c>
      <c r="B15" s="12">
        <v>15.97</v>
      </c>
      <c r="C15" s="12">
        <v>0.89</v>
      </c>
      <c r="D15" s="13">
        <f t="shared" si="0"/>
        <v>16.86</v>
      </c>
    </row>
    <row r="16" spans="1:4" ht="24">
      <c r="A16" s="6" t="s">
        <v>20</v>
      </c>
      <c r="B16" s="7"/>
      <c r="C16" s="7">
        <f>ROUND((B6+B9+C6+C9)*0.07,2)</f>
        <v>701.5</v>
      </c>
      <c r="D16" s="7">
        <f>ROUND((D6+D9)*0.07,2)</f>
        <v>701.5</v>
      </c>
    </row>
    <row r="17" spans="1:4" ht="24">
      <c r="A17" s="6" t="s">
        <v>21</v>
      </c>
      <c r="B17" s="15">
        <f t="shared" ref="B17:C17" si="1">+B18+B19+B20</f>
        <v>0</v>
      </c>
      <c r="C17" s="15">
        <f t="shared" si="1"/>
        <v>2888.67</v>
      </c>
      <c r="D17" s="15">
        <f>+D18+D19+D20+D21</f>
        <v>4930.7</v>
      </c>
    </row>
    <row r="18" spans="1:4" ht="24">
      <c r="A18" s="8" t="s">
        <v>22</v>
      </c>
      <c r="B18" s="12">
        <v>0</v>
      </c>
      <c r="C18" s="12">
        <v>1926.56</v>
      </c>
      <c r="D18" s="13">
        <f t="shared" ref="D18:D19" si="2">+B18+C18</f>
        <v>1926.56</v>
      </c>
    </row>
    <row r="19" spans="1:4" ht="24">
      <c r="A19" s="8" t="s">
        <v>23</v>
      </c>
      <c r="B19" s="12">
        <v>0</v>
      </c>
      <c r="C19" s="12">
        <v>716.35</v>
      </c>
      <c r="D19" s="13">
        <f t="shared" si="2"/>
        <v>716.35</v>
      </c>
    </row>
    <row r="20" spans="1:4" ht="24">
      <c r="A20" s="17" t="s">
        <v>36</v>
      </c>
      <c r="B20" s="12">
        <v>0</v>
      </c>
      <c r="C20" s="12">
        <v>245.76</v>
      </c>
      <c r="D20" s="13">
        <f>+B20+C20</f>
        <v>245.76</v>
      </c>
    </row>
    <row r="21" spans="1:4" ht="24">
      <c r="A21" s="17" t="s">
        <v>37</v>
      </c>
      <c r="B21" s="12">
        <v>0</v>
      </c>
      <c r="C21" s="12">
        <v>2042.03</v>
      </c>
      <c r="D21" s="13">
        <f>+B21+C21</f>
        <v>2042.03</v>
      </c>
    </row>
    <row r="22" spans="1:4" ht="24">
      <c r="A22" s="6" t="s">
        <v>25</v>
      </c>
      <c r="B22" s="15">
        <f>+B5+B17</f>
        <v>6857.2600000000011</v>
      </c>
      <c r="C22" s="15">
        <f>+C5+C17</f>
        <v>6754.35</v>
      </c>
      <c r="D22" s="15">
        <f>+D5+D17</f>
        <v>15653.64</v>
      </c>
    </row>
    <row r="23" spans="1:4" ht="24">
      <c r="A23" s="18" t="s">
        <v>34</v>
      </c>
      <c r="B23" s="15">
        <f>ROUND(B22/B24,2)</f>
        <v>5.47</v>
      </c>
      <c r="C23" s="15">
        <f>ROUND(C22/B24,2)</f>
        <v>5.39</v>
      </c>
      <c r="D23" s="15">
        <f>ROUND(D22/B24,2)</f>
        <v>12.49</v>
      </c>
    </row>
    <row r="24" spans="1:4" s="28" customFormat="1" ht="24">
      <c r="A24" s="20" t="s">
        <v>27</v>
      </c>
      <c r="B24" s="45">
        <v>1253.1099999999999</v>
      </c>
      <c r="C24" s="46"/>
      <c r="D24" s="47">
        <v>1253.1099999999999</v>
      </c>
    </row>
    <row r="25" spans="1:4" s="28" customFormat="1" ht="24">
      <c r="A25" s="20" t="s">
        <v>28</v>
      </c>
      <c r="B25" s="59">
        <v>19.82</v>
      </c>
      <c r="C25" s="60"/>
      <c r="D25" s="61">
        <v>33.25</v>
      </c>
    </row>
    <row r="26" spans="1:4" s="28" customFormat="1" ht="24">
      <c r="A26" s="20" t="s">
        <v>29</v>
      </c>
      <c r="B26" s="62">
        <f>+ROUND(B24*B25,2)</f>
        <v>24836.639999999999</v>
      </c>
      <c r="C26" s="63"/>
      <c r="D26" s="64">
        <f>+ROUND(D24*D25,2)</f>
        <v>41665.910000000003</v>
      </c>
    </row>
    <row r="27" spans="1:4" ht="24">
      <c r="A27" s="18" t="s">
        <v>30</v>
      </c>
      <c r="B27" s="29">
        <f>+B26-B22</f>
        <v>17979.379999999997</v>
      </c>
      <c r="C27" s="29"/>
      <c r="D27" s="29">
        <f>+B26-D22</f>
        <v>9183</v>
      </c>
    </row>
    <row r="28" spans="1:4" ht="24">
      <c r="A28" s="22" t="s">
        <v>35</v>
      </c>
      <c r="B28" s="30">
        <f>+ROUND(B27/B24,2)</f>
        <v>14.35</v>
      </c>
      <c r="C28" s="30"/>
      <c r="D28" s="30">
        <f>+ROUND(D27/B24,2)</f>
        <v>7.33</v>
      </c>
    </row>
  </sheetData>
  <mergeCells count="5">
    <mergeCell ref="B3:D3"/>
    <mergeCell ref="A3:A4"/>
    <mergeCell ref="B24:D24"/>
    <mergeCell ref="B25:D25"/>
    <mergeCell ref="B26:D26"/>
  </mergeCells>
  <pageMargins left="0.7" right="0.32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ข้าวเจ้านาปี</vt:lpstr>
      <vt:lpstr>อ้อยโรงงาน</vt:lpstr>
      <vt:lpstr>ส้มเขียวหวาน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1219</cp:lastModifiedBy>
  <cp:lastPrinted>2017-11-03T04:24:50Z</cp:lastPrinted>
  <dcterms:created xsi:type="dcterms:W3CDTF">2017-07-19T09:18:31Z</dcterms:created>
  <dcterms:modified xsi:type="dcterms:W3CDTF">2017-11-03T04:25:27Z</dcterms:modified>
</cp:coreProperties>
</file>