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20" windowWidth="19875" windowHeight="7725"/>
  </bookViews>
  <sheets>
    <sheet name="ข้าวโพดเลี้ยงสัตว์" sheetId="1" r:id="rId1"/>
    <sheet name="ข้าวเหนียวนาปี" sheetId="2" r:id="rId2"/>
    <sheet name="พริกขี้หนูเม็ดใหญ่" sheetId="3" r:id="rId3"/>
  </sheets>
  <calcPr calcId="144525"/>
</workbook>
</file>

<file path=xl/calcChain.xml><?xml version="1.0" encoding="utf-8"?>
<calcChain xmlns="http://schemas.openxmlformats.org/spreadsheetml/2006/main">
  <c r="C19" i="3" l="1"/>
  <c r="C11" i="3"/>
  <c r="B11" i="3"/>
  <c r="D18" i="3"/>
  <c r="F12" i="1"/>
  <c r="E12" i="1"/>
  <c r="C12" i="1"/>
  <c r="G19" i="1"/>
  <c r="D19" i="1"/>
  <c r="B12" i="1"/>
  <c r="G16" i="2" l="1"/>
  <c r="F12" i="2"/>
  <c r="E12" i="2"/>
  <c r="C12" i="2"/>
  <c r="B12" i="2"/>
  <c r="D16" i="2"/>
  <c r="B28" i="3" l="1"/>
  <c r="D23" i="3"/>
  <c r="D22" i="3"/>
  <c r="D21" i="3"/>
  <c r="C20" i="3"/>
  <c r="D20" i="3" s="1"/>
  <c r="D17" i="3"/>
  <c r="D16" i="3"/>
  <c r="D15" i="3"/>
  <c r="D14" i="3"/>
  <c r="D13" i="3"/>
  <c r="D12" i="3"/>
  <c r="D11" i="3"/>
  <c r="D10" i="3"/>
  <c r="D9" i="3"/>
  <c r="D8" i="3"/>
  <c r="D7" i="3"/>
  <c r="C6" i="3"/>
  <c r="B6" i="3"/>
  <c r="E29" i="2"/>
  <c r="B29" i="2"/>
  <c r="G24" i="2"/>
  <c r="D24" i="2"/>
  <c r="G23" i="2"/>
  <c r="D23" i="2"/>
  <c r="G22" i="2"/>
  <c r="D22" i="2"/>
  <c r="F21" i="2"/>
  <c r="G21" i="2" s="1"/>
  <c r="C21" i="2"/>
  <c r="D21" i="2" s="1"/>
  <c r="G19" i="2"/>
  <c r="D19" i="2"/>
  <c r="G18" i="2"/>
  <c r="D18" i="2"/>
  <c r="G17" i="2"/>
  <c r="D17" i="2"/>
  <c r="G15" i="2"/>
  <c r="D15" i="2"/>
  <c r="G14" i="2"/>
  <c r="D14" i="2"/>
  <c r="G13" i="2"/>
  <c r="D13" i="2"/>
  <c r="G11" i="2"/>
  <c r="D11" i="2"/>
  <c r="G10" i="2"/>
  <c r="D10" i="2"/>
  <c r="G9" i="2"/>
  <c r="D9" i="2"/>
  <c r="G8" i="2"/>
  <c r="D8" i="2"/>
  <c r="F7" i="2"/>
  <c r="E7" i="2"/>
  <c r="F20" i="2" s="1"/>
  <c r="C7" i="2"/>
  <c r="B7" i="2"/>
  <c r="E29" i="1"/>
  <c r="B29" i="1"/>
  <c r="G24" i="1"/>
  <c r="D24" i="1"/>
  <c r="G23" i="1"/>
  <c r="D23" i="1"/>
  <c r="G22" i="1"/>
  <c r="D22" i="1"/>
  <c r="F21" i="1"/>
  <c r="G21" i="1" s="1"/>
  <c r="C21" i="1"/>
  <c r="D21" i="1" s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G11" i="1"/>
  <c r="D11" i="1"/>
  <c r="G10" i="1"/>
  <c r="D10" i="1"/>
  <c r="G9" i="1"/>
  <c r="D9" i="1"/>
  <c r="G8" i="1"/>
  <c r="D8" i="1"/>
  <c r="F7" i="1"/>
  <c r="E7" i="1"/>
  <c r="C7" i="1"/>
  <c r="B7" i="1"/>
  <c r="E6" i="1"/>
  <c r="C5" i="3" l="1"/>
  <c r="C24" i="3" s="1"/>
  <c r="B5" i="3"/>
  <c r="B24" i="3" s="1"/>
  <c r="B25" i="3" s="1"/>
  <c r="B30" i="3" s="1"/>
  <c r="D6" i="3"/>
  <c r="D7" i="1"/>
  <c r="F20" i="1"/>
  <c r="F6" i="1" s="1"/>
  <c r="F25" i="1" s="1"/>
  <c r="F26" i="1" s="1"/>
  <c r="D12" i="1"/>
  <c r="C20" i="1"/>
  <c r="C6" i="1" s="1"/>
  <c r="C25" i="1" s="1"/>
  <c r="C26" i="1" s="1"/>
  <c r="B6" i="1"/>
  <c r="B25" i="1" s="1"/>
  <c r="B26" i="1" s="1"/>
  <c r="B31" i="1" s="1"/>
  <c r="D7" i="2"/>
  <c r="C20" i="2"/>
  <c r="D20" i="2" s="1"/>
  <c r="B6" i="2"/>
  <c r="B25" i="2" s="1"/>
  <c r="B30" i="2" s="1"/>
  <c r="G12" i="2"/>
  <c r="D12" i="2"/>
  <c r="G20" i="2"/>
  <c r="F6" i="2"/>
  <c r="F25" i="2" s="1"/>
  <c r="F26" i="2" s="1"/>
  <c r="B26" i="2"/>
  <c r="B31" i="2" s="1"/>
  <c r="E6" i="2"/>
  <c r="G7" i="2"/>
  <c r="G7" i="1"/>
  <c r="E25" i="1"/>
  <c r="E30" i="1" s="1"/>
  <c r="B29" i="3" l="1"/>
  <c r="D19" i="3"/>
  <c r="C25" i="3"/>
  <c r="D24" i="3"/>
  <c r="D25" i="3" s="1"/>
  <c r="D30" i="3" s="1"/>
  <c r="D5" i="3"/>
  <c r="G20" i="1"/>
  <c r="B30" i="1"/>
  <c r="D25" i="1"/>
  <c r="D26" i="1" s="1"/>
  <c r="D31" i="1" s="1"/>
  <c r="D20" i="1"/>
  <c r="D6" i="1"/>
  <c r="C6" i="2"/>
  <c r="E25" i="2"/>
  <c r="G6" i="2"/>
  <c r="G6" i="1"/>
  <c r="D30" i="1"/>
  <c r="E26" i="1"/>
  <c r="E31" i="1" s="1"/>
  <c r="G25" i="1"/>
  <c r="D29" i="3" l="1"/>
  <c r="C25" i="2"/>
  <c r="D6" i="2"/>
  <c r="E26" i="2"/>
  <c r="E31" i="2" s="1"/>
  <c r="G25" i="2"/>
  <c r="E30" i="2"/>
  <c r="G26" i="1"/>
  <c r="G31" i="1" s="1"/>
  <c r="G30" i="1"/>
  <c r="C26" i="2" l="1"/>
  <c r="D25" i="2"/>
  <c r="G26" i="2"/>
  <c r="G31" i="2" s="1"/>
  <c r="G30" i="2"/>
  <c r="D26" i="2" l="1"/>
  <c r="D31" i="2" s="1"/>
  <c r="D30" i="2"/>
</calcChain>
</file>

<file path=xl/sharedStrings.xml><?xml version="1.0" encoding="utf-8"?>
<sst xmlns="http://schemas.openxmlformats.org/spreadsheetml/2006/main" count="119" uniqueCount="45">
  <si>
    <t>หน่วย: บาท/ไร่</t>
  </si>
  <si>
    <t>รายการ</t>
  </si>
  <si>
    <t>S1/S2</t>
  </si>
  <si>
    <t>S3/N</t>
  </si>
  <si>
    <t>เงินสด</t>
  </si>
  <si>
    <t>ประเมิน</t>
  </si>
  <si>
    <t>รวม</t>
  </si>
  <si>
    <t>1.ต้นทุนผันแปร</t>
  </si>
  <si>
    <t xml:space="preserve">  1.1 ค่าแรงงาน</t>
  </si>
  <si>
    <t xml:space="preserve">      เตรียมดิน</t>
  </si>
  <si>
    <t xml:space="preserve">      ปลูก</t>
  </si>
  <si>
    <t xml:space="preserve">      ดูแลรักษา</t>
  </si>
  <si>
    <t xml:space="preserve">      เก็บเกี่ยว</t>
  </si>
  <si>
    <t xml:space="preserve">  1.2 ค่าวัสดุ</t>
  </si>
  <si>
    <t xml:space="preserve">      ค่าพันธุ์ </t>
  </si>
  <si>
    <t xml:space="preserve">      ค่าปุ๋ย</t>
  </si>
  <si>
    <t xml:space="preserve">      ค่ายาปราบศัตรูพืชและวัชพืช</t>
  </si>
  <si>
    <t xml:space="preserve">      ค่าสารอื่นๆ และวัสดุปรับปรุงดิน</t>
  </si>
  <si>
    <t xml:space="preserve">      ค่าน้ำมันเชื้อเพลิงและหล่อลื่น</t>
  </si>
  <si>
    <t xml:space="preserve">      ค่าวัสดุการเกษตรและวัสดุสิ้นเปลือง</t>
  </si>
  <si>
    <t xml:space="preserve">  1.3 ค่าเสียโอกาสเงินลงทุน</t>
  </si>
  <si>
    <t>2.ต้นทุนคงที่</t>
  </si>
  <si>
    <t xml:space="preserve">  2.1 ค่าเช่าที่ดิน</t>
  </si>
  <si>
    <t xml:space="preserve">  2.2 ค่าเสื่อมอุปกรณ์การเกษตร</t>
  </si>
  <si>
    <t xml:space="preserve">  2.3 ค่าเสียโอกาสเงินลงทุนอุปกรณ์การเกษตร</t>
  </si>
  <si>
    <t>3.ต้นทุนรวมต่อไร่</t>
  </si>
  <si>
    <t>4.ต้นทุนรวมต่อกิโลกรัม</t>
  </si>
  <si>
    <t>5.ผลผลิตต่อไร่ (กิโลกรัม)</t>
  </si>
  <si>
    <t>6.ราคาที่เกษตรกรขายได้ที่ไร่นา (บาท/กิโลกรัม)</t>
  </si>
  <si>
    <t>7.ผลตอบแทนต่อไร่</t>
  </si>
  <si>
    <t>8.ผลตอบแทนสุทธิต่อไร่</t>
  </si>
  <si>
    <t/>
  </si>
  <si>
    <t>9.ผลตอบแทนสุทธิต่อกิโลกรัม</t>
  </si>
  <si>
    <t>ตารางที่ 11  ต้นทุนการผลิตข้าวโพดเลี้ยงสัตว์ แยกตามลักษณะความเหมาะสมของพื้นที่</t>
  </si>
  <si>
    <t>แพร่</t>
  </si>
  <si>
    <t xml:space="preserve">  1.1ค่าแรงงาน</t>
  </si>
  <si>
    <t xml:space="preserve">  1.2ค่าวัสดุ</t>
  </si>
  <si>
    <t xml:space="preserve">      ค่าซ่อมแซมอุปกรณ์การเกษตร</t>
  </si>
  <si>
    <t xml:space="preserve">  1.3ค่าเสียโอกาสเงินลงทุน</t>
  </si>
  <si>
    <t xml:space="preserve">  2.1ค่าเช่าที่ดิน</t>
  </si>
  <si>
    <t xml:space="preserve">  2.2ค่าเสื่อมอุปกรณ์การเกษตร</t>
  </si>
  <si>
    <t xml:space="preserve">  2.3ค่าเสียโอกาสเงินลงทุนอุปกรณ์การเกษตร</t>
  </si>
  <si>
    <t>4.ต้นทุนรวมต่อตัน</t>
  </si>
  <si>
    <t>ตารางที่ 12  ต้นทุนการผลิตข้าวเหนียวนาปี แยกตามลักษณะความเหมาะสมของพื้นที่</t>
  </si>
  <si>
    <t>ตารางที่ 13  ต้นทุนการผลิตพริกขี้หนูเม็ดใหญ่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</si>
</sst>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4"/>
      <name val="AngsanaUPC"/>
      <family val="1"/>
    </font>
    <font>
      <b/>
      <sz val="16"/>
      <color indexed="8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8" fillId="0" borderId="0" applyFont="0" applyFill="0" applyBorder="0" applyAlignment="0" applyProtection="0"/>
    <xf numFmtId="0" fontId="8" fillId="0" borderId="0"/>
  </cellStyleXfs>
  <cellXfs count="39">
    <xf numFmtId="0" fontId="0" fillId="0" borderId="0" xfId="0"/>
    <xf numFmtId="2" fontId="3" fillId="0" borderId="0" xfId="2" applyNumberFormat="1" applyFont="1" applyFill="1" applyBorder="1" applyAlignment="1"/>
    <xf numFmtId="2" fontId="4" fillId="0" borderId="1" xfId="2" applyNumberFormat="1" applyFont="1" applyFill="1" applyBorder="1" applyAlignment="1"/>
    <xf numFmtId="2" fontId="4" fillId="0" borderId="1" xfId="2" applyNumberFormat="1" applyFont="1" applyFill="1" applyBorder="1" applyAlignment="1">
      <alignment horizontal="right"/>
    </xf>
    <xf numFmtId="2" fontId="3" fillId="0" borderId="2" xfId="2" applyNumberFormat="1" applyFont="1" applyFill="1" applyBorder="1" applyAlignment="1">
      <alignment horizontal="center" vertical="center"/>
    </xf>
    <xf numFmtId="2" fontId="3" fillId="0" borderId="8" xfId="2" applyNumberFormat="1" applyFont="1" applyFill="1" applyBorder="1" applyAlignment="1">
      <alignment horizontal="center" vertical="center"/>
    </xf>
    <xf numFmtId="49" fontId="5" fillId="0" borderId="8" xfId="2" applyNumberFormat="1" applyFont="1" applyFill="1" applyBorder="1" applyAlignment="1">
      <alignment horizontal="center" vertical="center"/>
    </xf>
    <xf numFmtId="2" fontId="5" fillId="0" borderId="9" xfId="2" applyNumberFormat="1" applyFont="1" applyFill="1" applyBorder="1" applyAlignment="1">
      <alignment vertical="center"/>
    </xf>
    <xf numFmtId="43" fontId="5" fillId="0" borderId="9" xfId="1" applyFont="1" applyFill="1" applyBorder="1" applyAlignment="1">
      <alignment horizontal="right"/>
    </xf>
    <xf numFmtId="2" fontId="5" fillId="0" borderId="10" xfId="2" applyNumberFormat="1" applyFont="1" applyFill="1" applyBorder="1" applyAlignment="1">
      <alignment vertical="center"/>
    </xf>
    <xf numFmtId="43" fontId="5" fillId="0" borderId="10" xfId="1" applyFont="1" applyFill="1" applyBorder="1" applyAlignment="1">
      <alignment horizontal="right"/>
    </xf>
    <xf numFmtId="2" fontId="6" fillId="0" borderId="10" xfId="2" applyNumberFormat="1" applyFont="1" applyFill="1" applyBorder="1" applyAlignment="1">
      <alignment vertical="center"/>
    </xf>
    <xf numFmtId="43" fontId="6" fillId="0" borderId="10" xfId="1" applyFont="1" applyFill="1" applyBorder="1"/>
    <xf numFmtId="43" fontId="7" fillId="0" borderId="10" xfId="1" applyFont="1" applyFill="1" applyBorder="1"/>
    <xf numFmtId="43" fontId="7" fillId="0" borderId="10" xfId="1" applyFont="1" applyFill="1" applyBorder="1" applyAlignment="1">
      <alignment vertical="center"/>
    </xf>
    <xf numFmtId="2" fontId="6" fillId="0" borderId="10" xfId="3" applyNumberFormat="1" applyFont="1" applyBorder="1" applyAlignment="1">
      <alignment vertical="center"/>
    </xf>
    <xf numFmtId="43" fontId="9" fillId="0" borderId="10" xfId="1" applyFont="1" applyFill="1" applyBorder="1" applyAlignment="1">
      <alignment vertical="center"/>
    </xf>
    <xf numFmtId="4" fontId="5" fillId="0" borderId="10" xfId="1" applyNumberFormat="1" applyFont="1" applyFill="1" applyBorder="1" applyAlignment="1">
      <alignment vertical="center"/>
    </xf>
    <xf numFmtId="2" fontId="6" fillId="0" borderId="10" xfId="4" applyNumberFormat="1" applyFont="1" applyFill="1" applyBorder="1" applyAlignment="1">
      <alignment vertical="center"/>
    </xf>
    <xf numFmtId="2" fontId="5" fillId="0" borderId="10" xfId="4" applyNumberFormat="1" applyFont="1" applyFill="1" applyBorder="1" applyAlignment="1" applyProtection="1">
      <alignment horizontal="left" vertical="center"/>
    </xf>
    <xf numFmtId="4" fontId="5" fillId="2" borderId="10" xfId="2" applyNumberFormat="1" applyFont="1" applyFill="1" applyBorder="1" applyAlignment="1" applyProtection="1">
      <protection hidden="1"/>
    </xf>
    <xf numFmtId="2" fontId="6" fillId="0" borderId="10" xfId="4" applyNumberFormat="1" applyFont="1" applyFill="1" applyBorder="1" applyAlignment="1" applyProtection="1">
      <alignment horizontal="left" vertical="center"/>
    </xf>
    <xf numFmtId="0" fontId="0" fillId="0" borderId="0" xfId="0" applyFont="1"/>
    <xf numFmtId="4" fontId="5" fillId="0" borderId="10" xfId="2" applyNumberFormat="1" applyFont="1" applyFill="1" applyBorder="1" applyAlignment="1">
      <alignment horizontal="right"/>
    </xf>
    <xf numFmtId="4" fontId="5" fillId="0" borderId="10" xfId="2" applyNumberFormat="1" applyFont="1" applyFill="1" applyBorder="1" applyAlignment="1">
      <alignment horizontal="center"/>
    </xf>
    <xf numFmtId="2" fontId="5" fillId="0" borderId="11" xfId="4" applyNumberFormat="1" applyFont="1" applyFill="1" applyBorder="1" applyAlignment="1" applyProtection="1">
      <alignment horizontal="left" vertical="center"/>
    </xf>
    <xf numFmtId="4" fontId="5" fillId="0" borderId="11" xfId="2" applyNumberFormat="1" applyFont="1" applyFill="1" applyBorder="1" applyAlignment="1">
      <alignment horizontal="right"/>
    </xf>
    <xf numFmtId="3" fontId="5" fillId="0" borderId="11" xfId="2" applyNumberFormat="1" applyFont="1" applyFill="1" applyBorder="1" applyAlignment="1">
      <alignment horizontal="center"/>
    </xf>
    <xf numFmtId="4" fontId="6" fillId="0" borderId="10" xfId="2" applyNumberFormat="1" applyFont="1" applyFill="1" applyBorder="1" applyAlignment="1">
      <alignment horizontal="center"/>
    </xf>
    <xf numFmtId="3" fontId="6" fillId="0" borderId="10" xfId="2" applyNumberFormat="1" applyFont="1" applyFill="1" applyBorder="1" applyAlignment="1">
      <alignment horizontal="center"/>
    </xf>
    <xf numFmtId="2" fontId="3" fillId="0" borderId="2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  <xf numFmtId="2" fontId="3" fillId="0" borderId="8" xfId="2" applyNumberFormat="1" applyFont="1" applyFill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5" xfId="2" applyNumberFormat="1" applyFont="1" applyFill="1" applyBorder="1" applyAlignment="1">
      <alignment horizontal="center" vertical="center"/>
    </xf>
    <xf numFmtId="49" fontId="3" fillId="0" borderId="7" xfId="2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5">
    <cellStyle name="Comma" xfId="1" builtinId="3"/>
    <cellStyle name="Normal" xfId="0" builtinId="0"/>
    <cellStyle name="เครื่องหมายจุลภาค 3" xfId="3"/>
    <cellStyle name="ปกติ 3" xfId="4"/>
    <cellStyle name="ปกติ_ประมาณการเดือน ธค.254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pane ySplit="5" topLeftCell="A6" activePane="bottomLeft" state="frozen"/>
      <selection pane="bottomLeft" activeCell="I9" sqref="I9"/>
    </sheetView>
  </sheetViews>
  <sheetFormatPr defaultRowHeight="15"/>
  <cols>
    <col min="1" max="1" width="38.5703125" customWidth="1"/>
    <col min="2" max="7" width="10.28515625" customWidth="1"/>
  </cols>
  <sheetData>
    <row r="1" spans="1:7" ht="27.75">
      <c r="A1" s="1" t="s">
        <v>33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30" t="s">
        <v>1</v>
      </c>
      <c r="B3" s="33" t="s">
        <v>34</v>
      </c>
      <c r="C3" s="34"/>
      <c r="D3" s="34"/>
      <c r="E3" s="34"/>
      <c r="F3" s="34"/>
      <c r="G3" s="35"/>
    </row>
    <row r="4" spans="1:7" ht="27.75">
      <c r="A4" s="31"/>
      <c r="B4" s="36" t="s">
        <v>2</v>
      </c>
      <c r="C4" s="36"/>
      <c r="D4" s="36"/>
      <c r="E4" s="36" t="s">
        <v>3</v>
      </c>
      <c r="F4" s="36"/>
      <c r="G4" s="36"/>
    </row>
    <row r="5" spans="1:7" ht="23.25" customHeight="1">
      <c r="A5" s="32"/>
      <c r="B5" s="6" t="s">
        <v>4</v>
      </c>
      <c r="C5" s="6" t="s">
        <v>5</v>
      </c>
      <c r="D5" s="6" t="s">
        <v>6</v>
      </c>
      <c r="E5" s="6" t="s">
        <v>4</v>
      </c>
      <c r="F5" s="6" t="s">
        <v>5</v>
      </c>
      <c r="G5" s="6" t="s">
        <v>6</v>
      </c>
    </row>
    <row r="6" spans="1:7" ht="24">
      <c r="A6" s="7" t="s">
        <v>7</v>
      </c>
      <c r="B6" s="8">
        <f>+B7+B12+B20</f>
        <v>3233.09</v>
      </c>
      <c r="C6" s="8">
        <f>+C7+C12+C20</f>
        <v>616.20000000000005</v>
      </c>
      <c r="D6" s="8">
        <f>+B6+C6</f>
        <v>3849.29</v>
      </c>
      <c r="E6" s="8">
        <f>+E7+E12+E20</f>
        <v>3719.2599999999998</v>
      </c>
      <c r="F6" s="8">
        <f>+F7+F12+F20</f>
        <v>542.69000000000005</v>
      </c>
      <c r="G6" s="8">
        <f t="shared" ref="G6:G25" si="0">+E6+F6</f>
        <v>4261.95</v>
      </c>
    </row>
    <row r="7" spans="1:7" ht="24">
      <c r="A7" s="9" t="s">
        <v>8</v>
      </c>
      <c r="B7" s="10">
        <f>+B8+B9+B10+B11</f>
        <v>1433.85</v>
      </c>
      <c r="C7" s="10">
        <f>+C8+C9+C10+C11</f>
        <v>523.20000000000005</v>
      </c>
      <c r="D7" s="10">
        <f t="shared" ref="D7:D25" si="1">+B7+C7</f>
        <v>1957.05</v>
      </c>
      <c r="E7" s="10">
        <f>+E8+E9+E10+E11</f>
        <v>1695.62</v>
      </c>
      <c r="F7" s="10">
        <f>+F8+F9+F10+F11</f>
        <v>433.45</v>
      </c>
      <c r="G7" s="10">
        <f t="shared" si="0"/>
        <v>2129.0699999999997</v>
      </c>
    </row>
    <row r="8" spans="1:7" ht="24">
      <c r="A8" s="11" t="s">
        <v>9</v>
      </c>
      <c r="B8" s="12">
        <v>490.77</v>
      </c>
      <c r="C8" s="12">
        <v>44.01</v>
      </c>
      <c r="D8" s="12">
        <f t="shared" si="1"/>
        <v>534.78</v>
      </c>
      <c r="E8" s="12">
        <v>132.81</v>
      </c>
      <c r="F8" s="12">
        <v>10.39</v>
      </c>
      <c r="G8" s="12">
        <f t="shared" si="0"/>
        <v>143.19999999999999</v>
      </c>
    </row>
    <row r="9" spans="1:7" ht="24">
      <c r="A9" s="11" t="s">
        <v>10</v>
      </c>
      <c r="B9" s="13">
        <v>226.65</v>
      </c>
      <c r="C9" s="13">
        <v>25.49</v>
      </c>
      <c r="D9" s="12">
        <f t="shared" si="1"/>
        <v>252.14000000000001</v>
      </c>
      <c r="E9" s="13">
        <v>285.51</v>
      </c>
      <c r="F9" s="13">
        <v>26.6</v>
      </c>
      <c r="G9" s="12">
        <f t="shared" si="0"/>
        <v>312.11</v>
      </c>
    </row>
    <row r="10" spans="1:7" ht="24">
      <c r="A10" s="11" t="s">
        <v>11</v>
      </c>
      <c r="B10" s="13">
        <v>111.36</v>
      </c>
      <c r="C10" s="13">
        <v>334.42</v>
      </c>
      <c r="D10" s="12">
        <f t="shared" si="1"/>
        <v>445.78000000000003</v>
      </c>
      <c r="E10" s="13">
        <v>497.64</v>
      </c>
      <c r="F10" s="13">
        <v>306.5</v>
      </c>
      <c r="G10" s="12">
        <f t="shared" si="0"/>
        <v>804.14</v>
      </c>
    </row>
    <row r="11" spans="1:7" ht="24">
      <c r="A11" s="11" t="s">
        <v>12</v>
      </c>
      <c r="B11" s="13">
        <v>605.07000000000005</v>
      </c>
      <c r="C11" s="13">
        <v>119.28</v>
      </c>
      <c r="D11" s="12">
        <f t="shared" si="1"/>
        <v>724.35</v>
      </c>
      <c r="E11" s="13">
        <v>779.66</v>
      </c>
      <c r="F11" s="13">
        <v>89.96</v>
      </c>
      <c r="G11" s="12">
        <f t="shared" si="0"/>
        <v>869.62</v>
      </c>
    </row>
    <row r="12" spans="1:7" ht="24">
      <c r="A12" s="9" t="s">
        <v>13</v>
      </c>
      <c r="B12" s="10">
        <f>+B13+B14+B15+B16+B17+B18+B19</f>
        <v>1799.2400000000002</v>
      </c>
      <c r="C12" s="10">
        <f>+C13+C14+C15+C16+C17+C18+C19</f>
        <v>5.23</v>
      </c>
      <c r="D12" s="10">
        <f t="shared" si="1"/>
        <v>1804.4700000000003</v>
      </c>
      <c r="E12" s="10">
        <f>+E13+E14+E15+E16+E17+E18+E19</f>
        <v>2023.6399999999999</v>
      </c>
      <c r="F12" s="10">
        <f>+F13+F14+F15+F16+F17+F18+F19</f>
        <v>12.06</v>
      </c>
      <c r="G12" s="10">
        <f t="shared" si="0"/>
        <v>2035.6999999999998</v>
      </c>
    </row>
    <row r="13" spans="1:7" ht="24">
      <c r="A13" s="11" t="s">
        <v>14</v>
      </c>
      <c r="B13" s="13">
        <v>498.26</v>
      </c>
      <c r="C13" s="13">
        <v>0</v>
      </c>
      <c r="D13" s="13">
        <f t="shared" si="1"/>
        <v>498.26</v>
      </c>
      <c r="E13" s="13">
        <v>526.79</v>
      </c>
      <c r="F13" s="13">
        <v>0</v>
      </c>
      <c r="G13" s="13">
        <f t="shared" si="0"/>
        <v>526.79</v>
      </c>
    </row>
    <row r="14" spans="1:7" ht="24">
      <c r="A14" s="11" t="s">
        <v>15</v>
      </c>
      <c r="B14" s="13">
        <v>833.6</v>
      </c>
      <c r="C14" s="13">
        <v>0</v>
      </c>
      <c r="D14" s="13">
        <f t="shared" si="1"/>
        <v>833.6</v>
      </c>
      <c r="E14" s="13">
        <v>811.27</v>
      </c>
      <c r="F14" s="13">
        <v>0</v>
      </c>
      <c r="G14" s="13">
        <f t="shared" si="0"/>
        <v>811.27</v>
      </c>
    </row>
    <row r="15" spans="1:7" ht="24">
      <c r="A15" s="11" t="s">
        <v>16</v>
      </c>
      <c r="B15" s="13">
        <v>161.13</v>
      </c>
      <c r="C15" s="13">
        <v>0</v>
      </c>
      <c r="D15" s="13">
        <f t="shared" si="1"/>
        <v>161.13</v>
      </c>
      <c r="E15" s="13">
        <v>365.49</v>
      </c>
      <c r="F15" s="13">
        <v>0</v>
      </c>
      <c r="G15" s="13">
        <f t="shared" si="0"/>
        <v>365.49</v>
      </c>
    </row>
    <row r="16" spans="1:7" ht="24">
      <c r="A16" s="11" t="s">
        <v>17</v>
      </c>
      <c r="B16" s="14">
        <v>30.94</v>
      </c>
      <c r="C16" s="14">
        <v>0</v>
      </c>
      <c r="D16" s="13">
        <f t="shared" si="1"/>
        <v>30.94</v>
      </c>
      <c r="E16" s="14">
        <v>5.55</v>
      </c>
      <c r="F16" s="14">
        <v>0.83</v>
      </c>
      <c r="G16" s="13">
        <f t="shared" si="0"/>
        <v>6.38</v>
      </c>
    </row>
    <row r="17" spans="1:7" ht="24">
      <c r="A17" s="15" t="s">
        <v>18</v>
      </c>
      <c r="B17" s="14">
        <v>2.98</v>
      </c>
      <c r="C17" s="14">
        <v>0</v>
      </c>
      <c r="D17" s="13">
        <f t="shared" si="1"/>
        <v>2.98</v>
      </c>
      <c r="E17" s="14">
        <v>33.869999999999997</v>
      </c>
      <c r="F17" s="14">
        <v>0</v>
      </c>
      <c r="G17" s="13">
        <f t="shared" si="0"/>
        <v>33.869999999999997</v>
      </c>
    </row>
    <row r="18" spans="1:7" ht="24">
      <c r="A18" s="11" t="s">
        <v>19</v>
      </c>
      <c r="B18" s="14">
        <v>271.47000000000003</v>
      </c>
      <c r="C18" s="14">
        <v>5.23</v>
      </c>
      <c r="D18" s="13">
        <f t="shared" si="1"/>
        <v>276.70000000000005</v>
      </c>
      <c r="E18" s="14">
        <v>277.76</v>
      </c>
      <c r="F18" s="14">
        <v>11.23</v>
      </c>
      <c r="G18" s="13">
        <f t="shared" si="0"/>
        <v>288.99</v>
      </c>
    </row>
    <row r="19" spans="1:7" ht="24">
      <c r="A19" s="11" t="s">
        <v>37</v>
      </c>
      <c r="B19" s="14">
        <v>0.86</v>
      </c>
      <c r="C19" s="14">
        <v>0</v>
      </c>
      <c r="D19" s="13">
        <f t="shared" si="1"/>
        <v>0.86</v>
      </c>
      <c r="E19" s="14">
        <v>2.91</v>
      </c>
      <c r="F19" s="14">
        <v>0</v>
      </c>
      <c r="G19" s="13">
        <f t="shared" si="0"/>
        <v>2.91</v>
      </c>
    </row>
    <row r="20" spans="1:7" ht="24">
      <c r="A20" s="9" t="s">
        <v>20</v>
      </c>
      <c r="B20" s="16">
        <v>0</v>
      </c>
      <c r="C20" s="17">
        <f>ROUND((B7+C7+B12+C12)*0.07*4/12,2)</f>
        <v>87.77</v>
      </c>
      <c r="D20" s="17">
        <f t="shared" si="1"/>
        <v>87.77</v>
      </c>
      <c r="E20" s="16">
        <v>0</v>
      </c>
      <c r="F20" s="17">
        <f>ROUND((E7+F7+E12+F12)*0.07*4/12,2)</f>
        <v>97.18</v>
      </c>
      <c r="G20" s="17">
        <f t="shared" si="0"/>
        <v>97.18</v>
      </c>
    </row>
    <row r="21" spans="1:7" ht="24">
      <c r="A21" s="9" t="s">
        <v>21</v>
      </c>
      <c r="B21" s="16">
        <v>0</v>
      </c>
      <c r="C21" s="17">
        <f>+C22+C23+C24</f>
        <v>806.21</v>
      </c>
      <c r="D21" s="17">
        <f t="shared" si="1"/>
        <v>806.21</v>
      </c>
      <c r="E21" s="16">
        <v>0</v>
      </c>
      <c r="F21" s="17">
        <f>+F22+F23+F24</f>
        <v>601.5200000000001</v>
      </c>
      <c r="G21" s="17">
        <f t="shared" si="0"/>
        <v>601.5200000000001</v>
      </c>
    </row>
    <row r="22" spans="1:7" ht="24">
      <c r="A22" s="11" t="s">
        <v>22</v>
      </c>
      <c r="B22" s="14">
        <v>0</v>
      </c>
      <c r="C22" s="14">
        <v>790.82</v>
      </c>
      <c r="D22" s="14">
        <f t="shared" si="1"/>
        <v>790.82</v>
      </c>
      <c r="E22" s="14">
        <v>0</v>
      </c>
      <c r="F22" s="14">
        <v>566.82000000000005</v>
      </c>
      <c r="G22" s="14">
        <f t="shared" si="0"/>
        <v>566.82000000000005</v>
      </c>
    </row>
    <row r="23" spans="1:7" ht="24">
      <c r="A23" s="18" t="s">
        <v>23</v>
      </c>
      <c r="B23" s="14">
        <v>0</v>
      </c>
      <c r="C23" s="14">
        <v>14.59</v>
      </c>
      <c r="D23" s="14">
        <f t="shared" si="1"/>
        <v>14.59</v>
      </c>
      <c r="E23" s="14">
        <v>0</v>
      </c>
      <c r="F23" s="14">
        <v>32.33</v>
      </c>
      <c r="G23" s="14">
        <f t="shared" si="0"/>
        <v>32.33</v>
      </c>
    </row>
    <row r="24" spans="1:7" ht="24">
      <c r="A24" s="18" t="s">
        <v>24</v>
      </c>
      <c r="B24" s="14">
        <v>0</v>
      </c>
      <c r="C24" s="14">
        <v>0.8</v>
      </c>
      <c r="D24" s="14">
        <f t="shared" si="1"/>
        <v>0.8</v>
      </c>
      <c r="E24" s="14">
        <v>0</v>
      </c>
      <c r="F24" s="14">
        <v>2.37</v>
      </c>
      <c r="G24" s="14">
        <f t="shared" si="0"/>
        <v>2.37</v>
      </c>
    </row>
    <row r="25" spans="1:7" ht="24">
      <c r="A25" s="9" t="s">
        <v>25</v>
      </c>
      <c r="B25" s="17">
        <f>+B6+B21</f>
        <v>3233.09</v>
      </c>
      <c r="C25" s="17">
        <f>+C6+C21</f>
        <v>1422.41</v>
      </c>
      <c r="D25" s="17">
        <f t="shared" si="1"/>
        <v>4655.5</v>
      </c>
      <c r="E25" s="17">
        <f>+E6+E21</f>
        <v>3719.2599999999998</v>
      </c>
      <c r="F25" s="17">
        <f>+F6+F21</f>
        <v>1144.21</v>
      </c>
      <c r="G25" s="17">
        <f t="shared" si="0"/>
        <v>4863.4699999999993</v>
      </c>
    </row>
    <row r="26" spans="1:7" ht="24">
      <c r="A26" s="19" t="s">
        <v>26</v>
      </c>
      <c r="B26" s="20">
        <f>ROUND(B25/B27,2)</f>
        <v>4.18</v>
      </c>
      <c r="C26" s="20">
        <f>ROUND(C25/B27,2)</f>
        <v>1.84</v>
      </c>
      <c r="D26" s="20">
        <f>ROUND(D25/B27,2)</f>
        <v>6.02</v>
      </c>
      <c r="E26" s="20">
        <f>ROUND(E25/E27,2)</f>
        <v>5.62</v>
      </c>
      <c r="F26" s="20">
        <f>ROUND(F25/E27,2)</f>
        <v>1.73</v>
      </c>
      <c r="G26" s="20">
        <f>ROUND(G25/E27,2)</f>
        <v>7.35</v>
      </c>
    </row>
    <row r="27" spans="1:7" s="22" customFormat="1" ht="24">
      <c r="A27" s="21" t="s">
        <v>27</v>
      </c>
      <c r="B27" s="28">
        <v>773.43</v>
      </c>
      <c r="C27" s="28"/>
      <c r="D27" s="28"/>
      <c r="E27" s="28">
        <v>661.7</v>
      </c>
      <c r="F27" s="28"/>
      <c r="G27" s="28"/>
    </row>
    <row r="28" spans="1:7" s="22" customFormat="1" ht="24">
      <c r="A28" s="21" t="s">
        <v>28</v>
      </c>
      <c r="B28" s="28">
        <v>6.93</v>
      </c>
      <c r="C28" s="28"/>
      <c r="D28" s="28"/>
      <c r="E28" s="28">
        <v>6.93</v>
      </c>
      <c r="F28" s="28"/>
      <c r="G28" s="28"/>
    </row>
    <row r="29" spans="1:7" s="22" customFormat="1" ht="24">
      <c r="A29" s="21" t="s">
        <v>29</v>
      </c>
      <c r="B29" s="29">
        <f>B28*B27</f>
        <v>5359.8698999999997</v>
      </c>
      <c r="C29" s="29"/>
      <c r="D29" s="29"/>
      <c r="E29" s="29">
        <f>E28*E27</f>
        <v>4585.5810000000001</v>
      </c>
      <c r="F29" s="29"/>
      <c r="G29" s="29"/>
    </row>
    <row r="30" spans="1:7" ht="24">
      <c r="A30" s="19" t="s">
        <v>30</v>
      </c>
      <c r="B30" s="23">
        <f>B29-B25</f>
        <v>2126.7798999999995</v>
      </c>
      <c r="C30" s="24" t="s">
        <v>31</v>
      </c>
      <c r="D30" s="23">
        <f>B29-D25</f>
        <v>704.36989999999969</v>
      </c>
      <c r="E30" s="23">
        <f>E29-E25</f>
        <v>866.32100000000037</v>
      </c>
      <c r="F30" s="24" t="s">
        <v>31</v>
      </c>
      <c r="G30" s="23">
        <f>E29-G25</f>
        <v>-277.88899999999921</v>
      </c>
    </row>
    <row r="31" spans="1:7" ht="24">
      <c r="A31" s="25" t="s">
        <v>32</v>
      </c>
      <c r="B31" s="26">
        <f>B28-B26</f>
        <v>2.75</v>
      </c>
      <c r="C31" s="27" t="s">
        <v>31</v>
      </c>
      <c r="D31" s="26">
        <f>B28-D26</f>
        <v>0.91000000000000014</v>
      </c>
      <c r="E31" s="26">
        <f>E28-E26</f>
        <v>1.3099999999999996</v>
      </c>
      <c r="F31" s="27" t="s">
        <v>31</v>
      </c>
      <c r="G31" s="26">
        <f>E28-G26</f>
        <v>-0.41999999999999993</v>
      </c>
    </row>
  </sheetData>
  <mergeCells count="10">
    <mergeCell ref="B28:D28"/>
    <mergeCell ref="E28:G28"/>
    <mergeCell ref="B29:D29"/>
    <mergeCell ref="E29:G29"/>
    <mergeCell ref="A3:A5"/>
    <mergeCell ref="B3:G3"/>
    <mergeCell ref="B4:D4"/>
    <mergeCell ref="E4:G4"/>
    <mergeCell ref="B27:D27"/>
    <mergeCell ref="E27:G27"/>
  </mergeCells>
  <pageMargins left="0.33" right="0.2" top="0.54" bottom="0.27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6" sqref="A26"/>
    </sheetView>
  </sheetViews>
  <sheetFormatPr defaultRowHeight="15"/>
  <cols>
    <col min="1" max="1" width="38.7109375" customWidth="1"/>
    <col min="2" max="7" width="10.28515625" customWidth="1"/>
  </cols>
  <sheetData>
    <row r="1" spans="1:7" ht="27.75">
      <c r="A1" s="1" t="s">
        <v>43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30" t="s">
        <v>1</v>
      </c>
      <c r="B3" s="33" t="s">
        <v>34</v>
      </c>
      <c r="C3" s="34"/>
      <c r="D3" s="34"/>
      <c r="E3" s="34"/>
      <c r="F3" s="34"/>
      <c r="G3" s="35"/>
    </row>
    <row r="4" spans="1:7" ht="27.75">
      <c r="A4" s="31"/>
      <c r="B4" s="36" t="s">
        <v>2</v>
      </c>
      <c r="C4" s="36"/>
      <c r="D4" s="36"/>
      <c r="E4" s="36" t="s">
        <v>3</v>
      </c>
      <c r="F4" s="36"/>
      <c r="G4" s="36"/>
    </row>
    <row r="5" spans="1:7" ht="23.25" customHeight="1">
      <c r="A5" s="32"/>
      <c r="B5" s="6" t="s">
        <v>4</v>
      </c>
      <c r="C5" s="6" t="s">
        <v>5</v>
      </c>
      <c r="D5" s="6" t="s">
        <v>6</v>
      </c>
      <c r="E5" s="6" t="s">
        <v>4</v>
      </c>
      <c r="F5" s="6" t="s">
        <v>5</v>
      </c>
      <c r="G5" s="6" t="s">
        <v>6</v>
      </c>
    </row>
    <row r="6" spans="1:7" ht="24">
      <c r="A6" s="7" t="s">
        <v>7</v>
      </c>
      <c r="B6" s="8">
        <f>+B7+B12+B20</f>
        <v>2956.34</v>
      </c>
      <c r="C6" s="8">
        <f>+C7+C12+C20</f>
        <v>1236.92</v>
      </c>
      <c r="D6" s="8">
        <f t="shared" ref="D6:D12" si="0">+B6+C6</f>
        <v>4193.26</v>
      </c>
      <c r="E6" s="8">
        <f>+E7+E12+E20</f>
        <v>2836.8199999999997</v>
      </c>
      <c r="F6" s="8">
        <f>+F7+F12+F20</f>
        <v>1713.3000000000002</v>
      </c>
      <c r="G6" s="8">
        <f t="shared" ref="G6:G12" si="1">+E6+F6</f>
        <v>4550.12</v>
      </c>
    </row>
    <row r="7" spans="1:7" ht="24">
      <c r="A7" s="9" t="s">
        <v>35</v>
      </c>
      <c r="B7" s="10">
        <f>+B8+B9+B10+B11</f>
        <v>1577.52</v>
      </c>
      <c r="C7" s="10">
        <f>+C8+C9+C10+C11</f>
        <v>898.09</v>
      </c>
      <c r="D7" s="10">
        <f t="shared" si="0"/>
        <v>2475.61</v>
      </c>
      <c r="E7" s="10">
        <f>+E8+E9+E10+E11</f>
        <v>1493.05</v>
      </c>
      <c r="F7" s="10">
        <f>+F8+F9+F10+F11</f>
        <v>1335.92</v>
      </c>
      <c r="G7" s="10">
        <f t="shared" si="1"/>
        <v>2828.9700000000003</v>
      </c>
    </row>
    <row r="8" spans="1:7" ht="24">
      <c r="A8" s="11" t="s">
        <v>9</v>
      </c>
      <c r="B8" s="12">
        <v>660.46</v>
      </c>
      <c r="C8" s="12">
        <v>166.18</v>
      </c>
      <c r="D8" s="12">
        <f t="shared" si="0"/>
        <v>826.6400000000001</v>
      </c>
      <c r="E8" s="12">
        <v>529.82000000000005</v>
      </c>
      <c r="F8" s="12">
        <v>210.99</v>
      </c>
      <c r="G8" s="12">
        <f t="shared" si="1"/>
        <v>740.81000000000006</v>
      </c>
    </row>
    <row r="9" spans="1:7" ht="24">
      <c r="A9" s="11" t="s">
        <v>10</v>
      </c>
      <c r="B9" s="13">
        <v>35.65</v>
      </c>
      <c r="C9" s="13">
        <v>127.4</v>
      </c>
      <c r="D9" s="12">
        <f t="shared" si="0"/>
        <v>163.05000000000001</v>
      </c>
      <c r="E9" s="13">
        <v>117.3</v>
      </c>
      <c r="F9" s="13">
        <v>234.76</v>
      </c>
      <c r="G9" s="12">
        <f t="shared" si="1"/>
        <v>352.06</v>
      </c>
    </row>
    <row r="10" spans="1:7" ht="24">
      <c r="A10" s="11" t="s">
        <v>11</v>
      </c>
      <c r="B10" s="13">
        <v>259.64</v>
      </c>
      <c r="C10" s="13">
        <v>549.49</v>
      </c>
      <c r="D10" s="12">
        <f t="shared" si="0"/>
        <v>809.13</v>
      </c>
      <c r="E10" s="13">
        <v>205.87</v>
      </c>
      <c r="F10" s="13">
        <v>650.65</v>
      </c>
      <c r="G10" s="12">
        <f t="shared" si="1"/>
        <v>856.52</v>
      </c>
    </row>
    <row r="11" spans="1:7" ht="24">
      <c r="A11" s="11" t="s">
        <v>12</v>
      </c>
      <c r="B11" s="13">
        <v>621.77</v>
      </c>
      <c r="C11" s="13">
        <v>55.02</v>
      </c>
      <c r="D11" s="12">
        <f t="shared" si="0"/>
        <v>676.79</v>
      </c>
      <c r="E11" s="13">
        <v>640.05999999999995</v>
      </c>
      <c r="F11" s="13">
        <v>239.52</v>
      </c>
      <c r="G11" s="12">
        <f t="shared" si="1"/>
        <v>879.57999999999993</v>
      </c>
    </row>
    <row r="12" spans="1:7" ht="24">
      <c r="A12" s="9" t="s">
        <v>36</v>
      </c>
      <c r="B12" s="10">
        <f>+B13+B14+B15+B16+B17+B18+B19</f>
        <v>1378.82</v>
      </c>
      <c r="C12" s="10">
        <f>+C13+C14+C15+C16+C17+C18+C19</f>
        <v>197.03</v>
      </c>
      <c r="D12" s="10">
        <f t="shared" si="0"/>
        <v>1575.85</v>
      </c>
      <c r="E12" s="10">
        <f>+E13+E14+E15+E16+E17+E18+E19</f>
        <v>1343.7699999999998</v>
      </c>
      <c r="F12" s="10">
        <f>+F13+F14+F15+F16+F17+F18+F19</f>
        <v>223.51</v>
      </c>
      <c r="G12" s="10">
        <f t="shared" si="1"/>
        <v>1567.2799999999997</v>
      </c>
    </row>
    <row r="13" spans="1:7" ht="24">
      <c r="A13" s="11" t="s">
        <v>14</v>
      </c>
      <c r="B13" s="13">
        <v>178.47</v>
      </c>
      <c r="C13" s="13">
        <v>195.25</v>
      </c>
      <c r="D13" s="13">
        <f>+B13+C13</f>
        <v>373.72</v>
      </c>
      <c r="E13" s="13">
        <v>56.26</v>
      </c>
      <c r="F13" s="13">
        <v>200.32</v>
      </c>
      <c r="G13" s="13">
        <f>+E13+F13</f>
        <v>256.58</v>
      </c>
    </row>
    <row r="14" spans="1:7" ht="24">
      <c r="A14" s="11" t="s">
        <v>15</v>
      </c>
      <c r="B14" s="13">
        <v>702.41</v>
      </c>
      <c r="C14" s="13">
        <v>1.78</v>
      </c>
      <c r="D14" s="13">
        <f t="shared" ref="D14:D25" si="2">+B14+C14</f>
        <v>704.18999999999994</v>
      </c>
      <c r="E14" s="13">
        <v>711.87</v>
      </c>
      <c r="F14" s="13">
        <v>23.08</v>
      </c>
      <c r="G14" s="13">
        <f t="shared" ref="G14:G25" si="3">+E14+F14</f>
        <v>734.95</v>
      </c>
    </row>
    <row r="15" spans="1:7" ht="24">
      <c r="A15" s="11" t="s">
        <v>16</v>
      </c>
      <c r="B15" s="13">
        <v>210.12</v>
      </c>
      <c r="C15" s="13">
        <v>0</v>
      </c>
      <c r="D15" s="13">
        <f t="shared" si="2"/>
        <v>210.12</v>
      </c>
      <c r="E15" s="13">
        <v>244.7</v>
      </c>
      <c r="F15" s="13">
        <v>0</v>
      </c>
      <c r="G15" s="13">
        <f t="shared" si="3"/>
        <v>244.7</v>
      </c>
    </row>
    <row r="16" spans="1:7" ht="24">
      <c r="A16" s="11" t="s">
        <v>17</v>
      </c>
      <c r="B16" s="13">
        <v>18.100000000000001</v>
      </c>
      <c r="C16" s="13">
        <v>0</v>
      </c>
      <c r="D16" s="13">
        <f t="shared" si="2"/>
        <v>18.100000000000001</v>
      </c>
      <c r="E16" s="13">
        <v>29.48</v>
      </c>
      <c r="F16" s="13">
        <v>0</v>
      </c>
      <c r="G16" s="13">
        <f t="shared" si="3"/>
        <v>29.48</v>
      </c>
    </row>
    <row r="17" spans="1:7" ht="24">
      <c r="A17" s="11" t="s">
        <v>18</v>
      </c>
      <c r="B17" s="14">
        <v>124.38</v>
      </c>
      <c r="C17" s="14">
        <v>0</v>
      </c>
      <c r="D17" s="13">
        <f t="shared" si="2"/>
        <v>124.38</v>
      </c>
      <c r="E17" s="14">
        <v>44.11</v>
      </c>
      <c r="F17" s="14">
        <v>0</v>
      </c>
      <c r="G17" s="13">
        <f t="shared" si="3"/>
        <v>44.11</v>
      </c>
    </row>
    <row r="18" spans="1:7" ht="24">
      <c r="A18" s="15" t="s">
        <v>19</v>
      </c>
      <c r="B18" s="14">
        <v>132.05000000000001</v>
      </c>
      <c r="C18" s="14">
        <v>0</v>
      </c>
      <c r="D18" s="13">
        <f t="shared" si="2"/>
        <v>132.05000000000001</v>
      </c>
      <c r="E18" s="14">
        <v>243.61</v>
      </c>
      <c r="F18" s="14">
        <v>0.11</v>
      </c>
      <c r="G18" s="13">
        <f t="shared" si="3"/>
        <v>243.72000000000003</v>
      </c>
    </row>
    <row r="19" spans="1:7" ht="24">
      <c r="A19" s="11" t="s">
        <v>37</v>
      </c>
      <c r="B19" s="14">
        <v>13.29</v>
      </c>
      <c r="C19" s="14">
        <v>0</v>
      </c>
      <c r="D19" s="13">
        <f t="shared" si="2"/>
        <v>13.29</v>
      </c>
      <c r="E19" s="14">
        <v>13.74</v>
      </c>
      <c r="F19" s="14">
        <v>0</v>
      </c>
      <c r="G19" s="13">
        <f t="shared" si="3"/>
        <v>13.74</v>
      </c>
    </row>
    <row r="20" spans="1:7" ht="24">
      <c r="A20" s="9" t="s">
        <v>38</v>
      </c>
      <c r="B20" s="16">
        <v>0</v>
      </c>
      <c r="C20" s="17">
        <f>ROUND((B7+C7+B12+C12)*0.07*6/12,2)</f>
        <v>141.80000000000001</v>
      </c>
      <c r="D20" s="17">
        <f t="shared" si="2"/>
        <v>141.80000000000001</v>
      </c>
      <c r="E20" s="16">
        <v>0</v>
      </c>
      <c r="F20" s="17">
        <f>ROUND((E7+F7+E12+F12)*0.07*6/12,2)</f>
        <v>153.87</v>
      </c>
      <c r="G20" s="17">
        <f t="shared" si="3"/>
        <v>153.87</v>
      </c>
    </row>
    <row r="21" spans="1:7" ht="24">
      <c r="A21" s="9" t="s">
        <v>21</v>
      </c>
      <c r="B21" s="16">
        <v>0</v>
      </c>
      <c r="C21" s="17">
        <f t="shared" ref="C21:F21" si="4">SUM(C22:C24)</f>
        <v>1301.25</v>
      </c>
      <c r="D21" s="17">
        <f t="shared" si="2"/>
        <v>1301.25</v>
      </c>
      <c r="E21" s="16">
        <v>0</v>
      </c>
      <c r="F21" s="17">
        <f t="shared" si="4"/>
        <v>1313.45</v>
      </c>
      <c r="G21" s="17">
        <f t="shared" si="3"/>
        <v>1313.45</v>
      </c>
    </row>
    <row r="22" spans="1:7" ht="24">
      <c r="A22" s="11" t="s">
        <v>39</v>
      </c>
      <c r="B22" s="14">
        <v>0</v>
      </c>
      <c r="C22" s="14">
        <v>1113.27</v>
      </c>
      <c r="D22" s="14">
        <f t="shared" si="2"/>
        <v>1113.27</v>
      </c>
      <c r="E22" s="14">
        <v>0</v>
      </c>
      <c r="F22" s="14">
        <v>1069.9100000000001</v>
      </c>
      <c r="G22" s="14">
        <f t="shared" si="3"/>
        <v>1069.9100000000001</v>
      </c>
    </row>
    <row r="23" spans="1:7" ht="24">
      <c r="A23" s="11" t="s">
        <v>40</v>
      </c>
      <c r="B23" s="14">
        <v>0</v>
      </c>
      <c r="C23" s="14">
        <v>154.88</v>
      </c>
      <c r="D23" s="14">
        <f t="shared" si="2"/>
        <v>154.88</v>
      </c>
      <c r="E23" s="14">
        <v>0</v>
      </c>
      <c r="F23" s="14">
        <v>207.29</v>
      </c>
      <c r="G23" s="14">
        <f t="shared" si="3"/>
        <v>207.29</v>
      </c>
    </row>
    <row r="24" spans="1:7" ht="24">
      <c r="A24" s="18" t="s">
        <v>41</v>
      </c>
      <c r="B24" s="14">
        <v>0</v>
      </c>
      <c r="C24" s="14">
        <v>33.1</v>
      </c>
      <c r="D24" s="14">
        <f t="shared" si="2"/>
        <v>33.1</v>
      </c>
      <c r="E24" s="14">
        <v>0</v>
      </c>
      <c r="F24" s="14">
        <v>36.25</v>
      </c>
      <c r="G24" s="14">
        <f t="shared" si="3"/>
        <v>36.25</v>
      </c>
    </row>
    <row r="25" spans="1:7" ht="24">
      <c r="A25" s="9" t="s">
        <v>25</v>
      </c>
      <c r="B25" s="17">
        <f t="shared" ref="B25:F25" si="5">SUM(B6,B21)</f>
        <v>2956.34</v>
      </c>
      <c r="C25" s="17">
        <f t="shared" si="5"/>
        <v>2538.17</v>
      </c>
      <c r="D25" s="17">
        <f t="shared" si="2"/>
        <v>5494.51</v>
      </c>
      <c r="E25" s="17">
        <f t="shared" si="5"/>
        <v>2836.8199999999997</v>
      </c>
      <c r="F25" s="17">
        <f t="shared" si="5"/>
        <v>3026.75</v>
      </c>
      <c r="G25" s="17">
        <f t="shared" si="3"/>
        <v>5863.57</v>
      </c>
    </row>
    <row r="26" spans="1:7" ht="24">
      <c r="A26" s="19" t="s">
        <v>42</v>
      </c>
      <c r="B26" s="20">
        <f>ROUND(B25/B27,2)</f>
        <v>4.6100000000000003</v>
      </c>
      <c r="C26" s="20">
        <f>ROUND(C25/B27,2)</f>
        <v>3.96</v>
      </c>
      <c r="D26" s="20">
        <f>ROUND(D25/B27,2)</f>
        <v>8.57</v>
      </c>
      <c r="E26" s="20">
        <f>ROUND(E25/E27,2)</f>
        <v>5.35</v>
      </c>
      <c r="F26" s="20">
        <f>ROUND(F25/E27,2)</f>
        <v>5.7</v>
      </c>
      <c r="G26" s="20">
        <f>ROUND(G25/E27,2)</f>
        <v>11.05</v>
      </c>
    </row>
    <row r="27" spans="1:7" s="22" customFormat="1" ht="24">
      <c r="A27" s="21" t="s">
        <v>27</v>
      </c>
      <c r="B27" s="28">
        <v>640.76</v>
      </c>
      <c r="C27" s="28"/>
      <c r="D27" s="28"/>
      <c r="E27" s="28">
        <v>530.61</v>
      </c>
      <c r="F27" s="28"/>
      <c r="G27" s="28"/>
    </row>
    <row r="28" spans="1:7" s="22" customFormat="1" ht="24">
      <c r="A28" s="21" t="s">
        <v>28</v>
      </c>
      <c r="B28" s="28">
        <v>9.33</v>
      </c>
      <c r="C28" s="28"/>
      <c r="D28" s="28"/>
      <c r="E28" s="28">
        <v>9.33</v>
      </c>
      <c r="F28" s="28"/>
      <c r="G28" s="28"/>
    </row>
    <row r="29" spans="1:7" s="22" customFormat="1" ht="24">
      <c r="A29" s="21" t="s">
        <v>29</v>
      </c>
      <c r="B29" s="28">
        <f>ROUND(B27*B28,2)</f>
        <v>5978.29</v>
      </c>
      <c r="C29" s="28"/>
      <c r="D29" s="28"/>
      <c r="E29" s="28">
        <f>ROUND(E28*E27,2)</f>
        <v>4950.59</v>
      </c>
      <c r="F29" s="28">
        <v>0</v>
      </c>
      <c r="G29" s="28">
        <v>-219.39</v>
      </c>
    </row>
    <row r="30" spans="1:7" ht="24">
      <c r="A30" s="19" t="s">
        <v>30</v>
      </c>
      <c r="B30" s="23">
        <f>B29-B25</f>
        <v>3021.95</v>
      </c>
      <c r="C30" s="24" t="s">
        <v>31</v>
      </c>
      <c r="D30" s="23">
        <f>B29-D25</f>
        <v>483.77999999999975</v>
      </c>
      <c r="E30" s="23">
        <f>E29-E25</f>
        <v>2113.7700000000004</v>
      </c>
      <c r="F30" s="24" t="s">
        <v>31</v>
      </c>
      <c r="G30" s="23">
        <f>E29-G25</f>
        <v>-912.97999999999956</v>
      </c>
    </row>
    <row r="31" spans="1:7" ht="24">
      <c r="A31" s="25" t="s">
        <v>32</v>
      </c>
      <c r="B31" s="26">
        <f>B28-B26</f>
        <v>4.72</v>
      </c>
      <c r="C31" s="27" t="s">
        <v>31</v>
      </c>
      <c r="D31" s="26">
        <f>B28-D26</f>
        <v>0.75999999999999979</v>
      </c>
      <c r="E31" s="26">
        <f>E28-E26</f>
        <v>3.9800000000000004</v>
      </c>
      <c r="F31" s="27" t="s">
        <v>31</v>
      </c>
      <c r="G31" s="26">
        <f>E28-G26</f>
        <v>-1.7200000000000006</v>
      </c>
    </row>
  </sheetData>
  <mergeCells count="10">
    <mergeCell ref="B28:D28"/>
    <mergeCell ref="E28:G28"/>
    <mergeCell ref="B29:D29"/>
    <mergeCell ref="E29:G29"/>
    <mergeCell ref="A3:A5"/>
    <mergeCell ref="B3:G3"/>
    <mergeCell ref="B4:D4"/>
    <mergeCell ref="E4:G4"/>
    <mergeCell ref="B27:D27"/>
    <mergeCell ref="E27:G27"/>
  </mergeCells>
  <pageMargins left="0.35" right="0.33" top="0.75" bottom="0.75" header="0.3" footer="0.3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F12" sqref="F12"/>
    </sheetView>
  </sheetViews>
  <sheetFormatPr defaultRowHeight="15"/>
  <cols>
    <col min="1" max="1" width="38.7109375" customWidth="1"/>
    <col min="2" max="4" width="12.140625" customWidth="1"/>
  </cols>
  <sheetData>
    <row r="1" spans="1:4" ht="27.75">
      <c r="A1" s="1" t="s">
        <v>44</v>
      </c>
      <c r="B1" s="1"/>
      <c r="C1" s="1"/>
      <c r="D1" s="1"/>
    </row>
    <row r="2" spans="1:4" ht="21.75">
      <c r="A2" s="2"/>
      <c r="B2" s="2"/>
      <c r="C2" s="2"/>
      <c r="D2" s="2" t="s">
        <v>0</v>
      </c>
    </row>
    <row r="3" spans="1:4" ht="27.75">
      <c r="A3" s="4" t="s">
        <v>1</v>
      </c>
      <c r="B3" s="33" t="s">
        <v>34</v>
      </c>
      <c r="C3" s="37"/>
      <c r="D3" s="38"/>
    </row>
    <row r="4" spans="1:4" ht="23.25" customHeight="1">
      <c r="A4" s="5"/>
      <c r="B4" s="6" t="s">
        <v>4</v>
      </c>
      <c r="C4" s="6" t="s">
        <v>5</v>
      </c>
      <c r="D4" s="6" t="s">
        <v>6</v>
      </c>
    </row>
    <row r="5" spans="1:4" ht="24">
      <c r="A5" s="7" t="s">
        <v>7</v>
      </c>
      <c r="B5" s="8">
        <f>+B6+B11+B19</f>
        <v>19700.32</v>
      </c>
      <c r="C5" s="8">
        <f>+C6+C11+C19</f>
        <v>8061.6900000000005</v>
      </c>
      <c r="D5" s="8">
        <f>+B5+C5</f>
        <v>27762.010000000002</v>
      </c>
    </row>
    <row r="6" spans="1:4" ht="24">
      <c r="A6" s="9" t="s">
        <v>8</v>
      </c>
      <c r="B6" s="10">
        <f>+B7+B8+B9+B10</f>
        <v>9121.86</v>
      </c>
      <c r="C6" s="10">
        <f>+C7+C8+C9+C10</f>
        <v>5736.38</v>
      </c>
      <c r="D6" s="10">
        <f t="shared" ref="D6:D24" si="0">+B6+C6</f>
        <v>14858.240000000002</v>
      </c>
    </row>
    <row r="7" spans="1:4" ht="24">
      <c r="A7" s="11" t="s">
        <v>9</v>
      </c>
      <c r="B7" s="12">
        <v>796.7</v>
      </c>
      <c r="C7" s="12">
        <v>155.49</v>
      </c>
      <c r="D7" s="12">
        <f t="shared" si="0"/>
        <v>952.19</v>
      </c>
    </row>
    <row r="8" spans="1:4" ht="24">
      <c r="A8" s="11" t="s">
        <v>10</v>
      </c>
      <c r="B8" s="13">
        <v>691.86</v>
      </c>
      <c r="C8" s="13">
        <v>292.79000000000002</v>
      </c>
      <c r="D8" s="12">
        <f t="shared" si="0"/>
        <v>984.65000000000009</v>
      </c>
    </row>
    <row r="9" spans="1:4" ht="24">
      <c r="A9" s="11" t="s">
        <v>11</v>
      </c>
      <c r="B9" s="13">
        <v>1247.23</v>
      </c>
      <c r="C9" s="13">
        <v>4975.43</v>
      </c>
      <c r="D9" s="12">
        <f t="shared" si="0"/>
        <v>6222.66</v>
      </c>
    </row>
    <row r="10" spans="1:4" ht="24">
      <c r="A10" s="11" t="s">
        <v>12</v>
      </c>
      <c r="B10" s="13">
        <v>6386.07</v>
      </c>
      <c r="C10" s="13">
        <v>312.67</v>
      </c>
      <c r="D10" s="12">
        <f t="shared" si="0"/>
        <v>6698.74</v>
      </c>
    </row>
    <row r="11" spans="1:4" ht="24">
      <c r="A11" s="9" t="s">
        <v>13</v>
      </c>
      <c r="B11" s="10">
        <f>+B12+B13+B14+B15+B16+B17+B18</f>
        <v>10578.460000000001</v>
      </c>
      <c r="C11" s="10">
        <f>+C12+C13+C14+C15+C16+C17+C18</f>
        <v>1087.51</v>
      </c>
      <c r="D11" s="10">
        <f t="shared" si="0"/>
        <v>11665.970000000001</v>
      </c>
    </row>
    <row r="12" spans="1:4" ht="24">
      <c r="A12" s="11" t="s">
        <v>14</v>
      </c>
      <c r="B12" s="13">
        <v>1087.8699999999999</v>
      </c>
      <c r="C12" s="13">
        <v>0</v>
      </c>
      <c r="D12" s="13">
        <f t="shared" si="0"/>
        <v>1087.8699999999999</v>
      </c>
    </row>
    <row r="13" spans="1:4" ht="24">
      <c r="A13" s="11" t="s">
        <v>15</v>
      </c>
      <c r="B13" s="13">
        <v>2716.96</v>
      </c>
      <c r="C13" s="13">
        <v>76.02</v>
      </c>
      <c r="D13" s="13">
        <f t="shared" si="0"/>
        <v>2792.98</v>
      </c>
    </row>
    <row r="14" spans="1:4" ht="24">
      <c r="A14" s="11" t="s">
        <v>16</v>
      </c>
      <c r="B14" s="13">
        <v>948.08</v>
      </c>
      <c r="C14" s="13">
        <v>366.28</v>
      </c>
      <c r="D14" s="13">
        <f t="shared" si="0"/>
        <v>1314.3600000000001</v>
      </c>
    </row>
    <row r="15" spans="1:4" ht="24">
      <c r="A15" s="11" t="s">
        <v>17</v>
      </c>
      <c r="B15" s="14">
        <v>486.92</v>
      </c>
      <c r="C15" s="14">
        <v>282.62</v>
      </c>
      <c r="D15" s="13">
        <f t="shared" si="0"/>
        <v>769.54</v>
      </c>
    </row>
    <row r="16" spans="1:4" ht="24">
      <c r="A16" s="15" t="s">
        <v>18</v>
      </c>
      <c r="B16" s="14">
        <v>1104.6400000000001</v>
      </c>
      <c r="C16" s="14">
        <v>0</v>
      </c>
      <c r="D16" s="13">
        <f t="shared" si="0"/>
        <v>1104.6400000000001</v>
      </c>
    </row>
    <row r="17" spans="1:4" ht="24">
      <c r="A17" s="11" t="s">
        <v>19</v>
      </c>
      <c r="B17" s="14">
        <v>4197.04</v>
      </c>
      <c r="C17" s="14">
        <v>351.66</v>
      </c>
      <c r="D17" s="13">
        <f t="shared" si="0"/>
        <v>4548.7</v>
      </c>
    </row>
    <row r="18" spans="1:4" ht="24">
      <c r="A18" s="11" t="s">
        <v>37</v>
      </c>
      <c r="B18" s="14">
        <v>36.950000000000003</v>
      </c>
      <c r="C18" s="14">
        <v>10.93</v>
      </c>
      <c r="D18" s="13">
        <f t="shared" si="0"/>
        <v>47.88</v>
      </c>
    </row>
    <row r="19" spans="1:4" ht="24">
      <c r="A19" s="9" t="s">
        <v>20</v>
      </c>
      <c r="B19" s="16">
        <v>0</v>
      </c>
      <c r="C19" s="17">
        <f>ROUND((B6+C6+B11+C11)*0.07*8/12,2)</f>
        <v>1237.8</v>
      </c>
      <c r="D19" s="17">
        <f t="shared" si="0"/>
        <v>1237.8</v>
      </c>
    </row>
    <row r="20" spans="1:4" ht="24">
      <c r="A20" s="9" t="s">
        <v>21</v>
      </c>
      <c r="B20" s="16">
        <v>0</v>
      </c>
      <c r="C20" s="17">
        <f>+C21+C22+C23</f>
        <v>2068.04</v>
      </c>
      <c r="D20" s="17">
        <f t="shared" si="0"/>
        <v>2068.04</v>
      </c>
    </row>
    <row r="21" spans="1:4" ht="24">
      <c r="A21" s="11" t="s">
        <v>22</v>
      </c>
      <c r="B21" s="14">
        <v>0</v>
      </c>
      <c r="C21" s="14">
        <v>1452.46</v>
      </c>
      <c r="D21" s="14">
        <f t="shared" si="0"/>
        <v>1452.46</v>
      </c>
    </row>
    <row r="22" spans="1:4" ht="24">
      <c r="A22" s="18" t="s">
        <v>23</v>
      </c>
      <c r="B22" s="14">
        <v>0</v>
      </c>
      <c r="C22" s="14">
        <v>517.09</v>
      </c>
      <c r="D22" s="14">
        <f t="shared" si="0"/>
        <v>517.09</v>
      </c>
    </row>
    <row r="23" spans="1:4" ht="24">
      <c r="A23" s="18" t="s">
        <v>24</v>
      </c>
      <c r="B23" s="14">
        <v>0</v>
      </c>
      <c r="C23" s="14">
        <v>98.49</v>
      </c>
      <c r="D23" s="14">
        <f t="shared" si="0"/>
        <v>98.49</v>
      </c>
    </row>
    <row r="24" spans="1:4" ht="24">
      <c r="A24" s="9" t="s">
        <v>25</v>
      </c>
      <c r="B24" s="17">
        <f>+B5+B20</f>
        <v>19700.32</v>
      </c>
      <c r="C24" s="17">
        <f>+C5+C20</f>
        <v>10129.73</v>
      </c>
      <c r="D24" s="17">
        <f t="shared" si="0"/>
        <v>29830.05</v>
      </c>
    </row>
    <row r="25" spans="1:4" ht="24">
      <c r="A25" s="19" t="s">
        <v>26</v>
      </c>
      <c r="B25" s="20">
        <f>ROUND(B24/B26,2)</f>
        <v>6.07</v>
      </c>
      <c r="C25" s="20">
        <f>ROUND(C24/B26,2)</f>
        <v>3.12</v>
      </c>
      <c r="D25" s="20">
        <f>ROUND(D24/B26,2)</f>
        <v>9.19</v>
      </c>
    </row>
    <row r="26" spans="1:4" s="22" customFormat="1" ht="24">
      <c r="A26" s="21" t="s">
        <v>27</v>
      </c>
      <c r="B26" s="28">
        <v>3246.89</v>
      </c>
      <c r="C26" s="28"/>
      <c r="D26" s="28"/>
    </row>
    <row r="27" spans="1:4" s="22" customFormat="1" ht="24">
      <c r="A27" s="21" t="s">
        <v>28</v>
      </c>
      <c r="B27" s="28">
        <v>14.2</v>
      </c>
      <c r="C27" s="28"/>
      <c r="D27" s="28"/>
    </row>
    <row r="28" spans="1:4" s="22" customFormat="1" ht="24">
      <c r="A28" s="21" t="s">
        <v>29</v>
      </c>
      <c r="B28" s="29">
        <f>B27*B26</f>
        <v>46105.837999999996</v>
      </c>
      <c r="C28" s="29"/>
      <c r="D28" s="29"/>
    </row>
    <row r="29" spans="1:4" ht="24">
      <c r="A29" s="19" t="s">
        <v>30</v>
      </c>
      <c r="B29" s="23">
        <f>B28-B24</f>
        <v>26405.517999999996</v>
      </c>
      <c r="C29" s="24" t="s">
        <v>31</v>
      </c>
      <c r="D29" s="23">
        <f>B28-D24</f>
        <v>16275.787999999997</v>
      </c>
    </row>
    <row r="30" spans="1:4" ht="24">
      <c r="A30" s="25" t="s">
        <v>32</v>
      </c>
      <c r="B30" s="26">
        <f>B27-B25</f>
        <v>8.129999999999999</v>
      </c>
      <c r="C30" s="27" t="s">
        <v>31</v>
      </c>
      <c r="D30" s="26">
        <f>B27-D25</f>
        <v>5.01</v>
      </c>
    </row>
  </sheetData>
  <mergeCells count="4">
    <mergeCell ref="B3:D3"/>
    <mergeCell ref="B27:D27"/>
    <mergeCell ref="B28:D28"/>
    <mergeCell ref="B26:D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ข้าวโพดเลี้ยงสัตว์</vt:lpstr>
      <vt:lpstr>ข้าวเหนียวนาปี</vt:lpstr>
      <vt:lpstr>พริกขี้หนูเม็ดใหญ่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ิปิยมาภรณ์ ศรีสุข</dc:creator>
  <cp:lastModifiedBy>ิปิยมาภรณ์ ศรีสุข</cp:lastModifiedBy>
  <cp:lastPrinted>2018-10-18T08:03:47Z</cp:lastPrinted>
  <dcterms:created xsi:type="dcterms:W3CDTF">2018-08-27T07:37:48Z</dcterms:created>
  <dcterms:modified xsi:type="dcterms:W3CDTF">2018-10-18T08:04:27Z</dcterms:modified>
</cp:coreProperties>
</file>