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9000"/>
  </bookViews>
  <sheets>
    <sheet name="ข้าวเจ้านาปี" sheetId="1" r:id="rId1"/>
    <sheet name="ข้าวโพดเลี้ยงสัตว์" sheetId="2" r:id="rId2"/>
    <sheet name="อ้อยโรงงาน" sheetId="3" r:id="rId3"/>
    <sheet name="ยางพารา" sheetId="4" r:id="rId4"/>
  </sheets>
  <calcPr calcId="144525"/>
</workbook>
</file>

<file path=xl/calcChain.xml><?xml version="1.0" encoding="utf-8"?>
<calcChain xmlns="http://schemas.openxmlformats.org/spreadsheetml/2006/main">
  <c r="E26" i="4"/>
  <c r="B26"/>
  <c r="G21"/>
  <c r="D21"/>
  <c r="G20"/>
  <c r="D20"/>
  <c r="G19"/>
  <c r="D19"/>
  <c r="G18"/>
  <c r="D18"/>
  <c r="F17"/>
  <c r="E17"/>
  <c r="C17"/>
  <c r="B17"/>
  <c r="G15"/>
  <c r="D15"/>
  <c r="G14"/>
  <c r="D14"/>
  <c r="G13"/>
  <c r="D13"/>
  <c r="G12"/>
  <c r="D12"/>
  <c r="G11"/>
  <c r="D11"/>
  <c r="F10"/>
  <c r="E10"/>
  <c r="C10"/>
  <c r="B10"/>
  <c r="G9"/>
  <c r="D9"/>
  <c r="G8"/>
  <c r="D8"/>
  <c r="F7"/>
  <c r="E7"/>
  <c r="C7"/>
  <c r="B7"/>
  <c r="G17" l="1"/>
  <c r="D10"/>
  <c r="D7"/>
  <c r="C16"/>
  <c r="C6" s="1"/>
  <c r="C22" s="1"/>
  <c r="C23" s="1"/>
  <c r="F16"/>
  <c r="G16" s="1"/>
  <c r="G6" s="1"/>
  <c r="G22" s="1"/>
  <c r="G23" s="1"/>
  <c r="G28" s="1"/>
  <c r="G10"/>
  <c r="D17"/>
  <c r="G7"/>
  <c r="B6"/>
  <c r="B22" s="1"/>
  <c r="B27" s="1"/>
  <c r="E6"/>
  <c r="E22" s="1"/>
  <c r="B23" l="1"/>
  <c r="B28" s="1"/>
  <c r="D16"/>
  <c r="D6" s="1"/>
  <c r="D22" s="1"/>
  <c r="D27" s="1"/>
  <c r="F6"/>
  <c r="F22" s="1"/>
  <c r="F23" s="1"/>
  <c r="G27"/>
  <c r="E27"/>
  <c r="E23"/>
  <c r="E28" s="1"/>
  <c r="D23" l="1"/>
  <c r="D28" s="1"/>
  <c r="E28" i="3"/>
  <c r="B28"/>
  <c r="G23"/>
  <c r="D23"/>
  <c r="G22"/>
  <c r="D22"/>
  <c r="G21"/>
  <c r="D21"/>
  <c r="F20"/>
  <c r="E20"/>
  <c r="C20"/>
  <c r="B20"/>
  <c r="D20" s="1"/>
  <c r="G18"/>
  <c r="D18"/>
  <c r="G17"/>
  <c r="D17"/>
  <c r="G16"/>
  <c r="D16"/>
  <c r="G15"/>
  <c r="D15"/>
  <c r="G14"/>
  <c r="D14"/>
  <c r="G13"/>
  <c r="D13"/>
  <c r="F12"/>
  <c r="E12"/>
  <c r="C12"/>
  <c r="B12"/>
  <c r="D12" s="1"/>
  <c r="G11"/>
  <c r="D11"/>
  <c r="G10"/>
  <c r="D10"/>
  <c r="G9"/>
  <c r="D9"/>
  <c r="G8"/>
  <c r="D8"/>
  <c r="F7"/>
  <c r="E7"/>
  <c r="C7"/>
  <c r="B7"/>
  <c r="D7" s="1"/>
  <c r="F19" l="1"/>
  <c r="G19" s="1"/>
  <c r="G12"/>
  <c r="G20"/>
  <c r="B6"/>
  <c r="B24" s="1"/>
  <c r="B25" s="1"/>
  <c r="B30" s="1"/>
  <c r="E6"/>
  <c r="G7"/>
  <c r="C19"/>
  <c r="F6" l="1"/>
  <c r="F24" s="1"/>
  <c r="F25" s="1"/>
  <c r="B29"/>
  <c r="C6"/>
  <c r="D19"/>
  <c r="E24"/>
  <c r="G6" l="1"/>
  <c r="E25"/>
  <c r="E30" s="1"/>
  <c r="G24"/>
  <c r="E29"/>
  <c r="C24"/>
  <c r="D6"/>
  <c r="C25" l="1"/>
  <c r="D24"/>
  <c r="G25"/>
  <c r="G30" s="1"/>
  <c r="G29"/>
  <c r="D29" l="1"/>
  <c r="D25"/>
  <c r="D30" s="1"/>
  <c r="E28" i="2" l="1"/>
  <c r="B28"/>
  <c r="G23"/>
  <c r="D23"/>
  <c r="G22"/>
  <c r="D22"/>
  <c r="G21"/>
  <c r="D21"/>
  <c r="F20"/>
  <c r="E20"/>
  <c r="C20"/>
  <c r="B20"/>
  <c r="G18"/>
  <c r="D18"/>
  <c r="G17"/>
  <c r="D17"/>
  <c r="G16"/>
  <c r="D16"/>
  <c r="G15"/>
  <c r="D15"/>
  <c r="G14"/>
  <c r="D14"/>
  <c r="G13"/>
  <c r="D13"/>
  <c r="F12"/>
  <c r="E12"/>
  <c r="C12"/>
  <c r="B12"/>
  <c r="G11"/>
  <c r="D11"/>
  <c r="G10"/>
  <c r="D10"/>
  <c r="G9"/>
  <c r="D9"/>
  <c r="G8"/>
  <c r="D8"/>
  <c r="F7"/>
  <c r="E7"/>
  <c r="C7"/>
  <c r="B7"/>
  <c r="F19" l="1"/>
  <c r="G19" s="1"/>
  <c r="G12"/>
  <c r="G20"/>
  <c r="D7"/>
  <c r="D12"/>
  <c r="D20"/>
  <c r="E6"/>
  <c r="E24" s="1"/>
  <c r="E25" s="1"/>
  <c r="E30" s="1"/>
  <c r="G7"/>
  <c r="C19"/>
  <c r="B6"/>
  <c r="F6" l="1"/>
  <c r="F24" s="1"/>
  <c r="E29"/>
  <c r="B24"/>
  <c r="C6"/>
  <c r="C24" s="1"/>
  <c r="C25" s="1"/>
  <c r="D19"/>
  <c r="F25" l="1"/>
  <c r="G24"/>
  <c r="G6"/>
  <c r="B25"/>
  <c r="B30" s="1"/>
  <c r="D24"/>
  <c r="B29"/>
  <c r="D6"/>
  <c r="G25" l="1"/>
  <c r="G30" s="1"/>
  <c r="G29"/>
  <c r="D25"/>
  <c r="D30" s="1"/>
  <c r="D29"/>
  <c r="E28" i="1" l="1"/>
  <c r="B28"/>
  <c r="G23"/>
  <c r="D23"/>
  <c r="G22"/>
  <c r="D22"/>
  <c r="G21"/>
  <c r="D21"/>
  <c r="F20"/>
  <c r="E20"/>
  <c r="C20"/>
  <c r="B20"/>
  <c r="G18"/>
  <c r="D18"/>
  <c r="G17"/>
  <c r="D17"/>
  <c r="G16"/>
  <c r="D16"/>
  <c r="G15"/>
  <c r="D15"/>
  <c r="G14"/>
  <c r="D14"/>
  <c r="G13"/>
  <c r="D13"/>
  <c r="F12"/>
  <c r="E12"/>
  <c r="G12" s="1"/>
  <c r="C12"/>
  <c r="B12"/>
  <c r="G11"/>
  <c r="D11"/>
  <c r="G10"/>
  <c r="D10"/>
  <c r="G9"/>
  <c r="D9"/>
  <c r="G8"/>
  <c r="D8"/>
  <c r="F7"/>
  <c r="E7"/>
  <c r="C7"/>
  <c r="B7"/>
  <c r="D20" l="1"/>
  <c r="D7"/>
  <c r="D12"/>
  <c r="G20"/>
  <c r="C19"/>
  <c r="C6" s="1"/>
  <c r="C24" s="1"/>
  <c r="C25" s="1"/>
  <c r="B6"/>
  <c r="B24" s="1"/>
  <c r="B25" s="1"/>
  <c r="B30" s="1"/>
  <c r="G7"/>
  <c r="F19"/>
  <c r="E6"/>
  <c r="D19" l="1"/>
  <c r="B29"/>
  <c r="D6"/>
  <c r="F6"/>
  <c r="F24" s="1"/>
  <c r="F25" s="1"/>
  <c r="G19"/>
  <c r="D24"/>
  <c r="E24"/>
  <c r="G6"/>
  <c r="E29" l="1"/>
  <c r="E25"/>
  <c r="E30" s="1"/>
  <c r="G24"/>
  <c r="D25"/>
  <c r="D30" s="1"/>
  <c r="D29"/>
  <c r="G25" l="1"/>
  <c r="G30" s="1"/>
  <c r="G29"/>
</calcChain>
</file>

<file path=xl/sharedStrings.xml><?xml version="1.0" encoding="utf-8"?>
<sst xmlns="http://schemas.openxmlformats.org/spreadsheetml/2006/main" count="150" uniqueCount="74">
  <si>
    <t>หน่วย : บาท/ไร่</t>
  </si>
  <si>
    <t>รายการ</t>
  </si>
  <si>
    <t>พิษณุโลก</t>
  </si>
  <si>
    <t>S1</t>
  </si>
  <si>
    <t>N</t>
  </si>
  <si>
    <t>1.  ต้นทุนผันแปร</t>
  </si>
  <si>
    <t>1.1 ค่าแรงงาน</t>
  </si>
  <si>
    <t xml:space="preserve">   เตรียมดิน</t>
  </si>
  <si>
    <t xml:space="preserve">   เตรียมพันธุ์และปลูก</t>
  </si>
  <si>
    <t xml:space="preserve">   ดูแลรักษา</t>
  </si>
  <si>
    <t xml:space="preserve">   เก็บเกี่ยว</t>
  </si>
  <si>
    <t>1.2 ค่าวัสดุ</t>
  </si>
  <si>
    <t xml:space="preserve">   ค่าพันธุ์</t>
  </si>
  <si>
    <t xml:space="preserve">   ค่าปุ๋ย</t>
  </si>
  <si>
    <t xml:space="preserve">   ค่าสารปราบศัตรูพืชและวัชพืช</t>
  </si>
  <si>
    <t xml:space="preserve">   ค่าน้ำมันเชื้อเพลิงและหล่อลื่น</t>
  </si>
  <si>
    <t xml:space="preserve">   ค่าวัสดุการเกษตรและวัสดุสิ้นเปลือง</t>
  </si>
  <si>
    <t xml:space="preserve">   ค่าซ่อมแซมอุปกรณ์การเกษตร</t>
  </si>
  <si>
    <t>1.3  ค่าเสียโอกาสเงินลงทุน</t>
  </si>
  <si>
    <t>2. ต้นทุนคงที่</t>
  </si>
  <si>
    <t xml:space="preserve">   ค่าเช่าที่ดิน</t>
  </si>
  <si>
    <t xml:space="preserve">   ค่าเสื่อมอุปกรณ์การเกษตร</t>
  </si>
  <si>
    <t xml:space="preserve">    ค่าเสียโอกาสเงินลงทุนอุปกรณ์การเกษตร</t>
  </si>
  <si>
    <t>3. ต้นทุนรวมต่อไร่</t>
  </si>
  <si>
    <t xml:space="preserve">4. ต้นทุนรวมต่อเกวียน (ตัน)   </t>
  </si>
  <si>
    <t>5. ผลผลิตต่อไร่ (กก.)</t>
  </si>
  <si>
    <t xml:space="preserve">   ปลูก</t>
  </si>
  <si>
    <t xml:space="preserve">   ค่ายาปราบศัตรูพืชและวัชพืช </t>
  </si>
  <si>
    <t>2.  ต้นทุนคงที่</t>
  </si>
  <si>
    <t xml:space="preserve">      ค่าเช่าที่ดิน</t>
  </si>
  <si>
    <t xml:space="preserve">      ค่าเสื่อมอุปกรณ์การเกษตร</t>
  </si>
  <si>
    <t xml:space="preserve">      ค่าเสียโอกาสเงินลงทุนเครื่องมืออุปกรณ์</t>
  </si>
  <si>
    <t>3.  ต้นทุนรวมต่อไร่</t>
  </si>
  <si>
    <t>4. ต้นทุนรวมต่อกิโลกรัม</t>
  </si>
  <si>
    <t>1. ต้นทุนผันแปร</t>
  </si>
  <si>
    <t>1.1  ค่าแรงงาน</t>
  </si>
  <si>
    <t xml:space="preserve">       เตรียมดิน</t>
  </si>
  <si>
    <t xml:space="preserve">       ปลูก</t>
  </si>
  <si>
    <t xml:space="preserve">       ดูแลรักษา</t>
  </si>
  <si>
    <t xml:space="preserve">       เก็บเกี่ยว</t>
  </si>
  <si>
    <t>1.2  ค่าวัสดุ</t>
  </si>
  <si>
    <t xml:space="preserve">       ค่าพันธุ์  </t>
  </si>
  <si>
    <t xml:space="preserve">       ค่าปุ๋ย</t>
  </si>
  <si>
    <t xml:space="preserve">       ค่ายาปราบศัตรูพืชและวัชพืช</t>
  </si>
  <si>
    <t xml:space="preserve">       ค่าน้ำมันเชื้อเพลิงและหล่อลื่น</t>
  </si>
  <si>
    <t xml:space="preserve">     ค่าวัสดุการเกษตรและวัสดุสิ้นเปลือง</t>
  </si>
  <si>
    <t xml:space="preserve">       ค่าซ่อมแซมอุปกรณ์</t>
  </si>
  <si>
    <t xml:space="preserve">      ค่าเสียโอกาสเงินลงทุนอุปกรณ์การเกษตร</t>
  </si>
  <si>
    <t>4. ต้นทุนรวมต่อตัน</t>
  </si>
  <si>
    <r>
      <t>6. ราคาที่เกษตรกรขายได้ ณ ไร่นา (บาท/ตัน)</t>
    </r>
    <r>
      <rPr>
        <vertAlign val="superscript"/>
        <sz val="16"/>
        <rFont val="TH SarabunPSK"/>
        <family val="2"/>
      </rPr>
      <t xml:space="preserve"> </t>
    </r>
  </si>
  <si>
    <t>7. ผลตอบแทนต่อไร่</t>
  </si>
  <si>
    <t>9. ผลตอบแทนสุทธิต่อตัน</t>
  </si>
  <si>
    <t xml:space="preserve"> 1. ต้นทุนผันแปร</t>
  </si>
  <si>
    <t xml:space="preserve">        ดูแลรักษา</t>
  </si>
  <si>
    <t xml:space="preserve">       เก็บเกี่ยว (กรีด เก็บ) </t>
  </si>
  <si>
    <t xml:space="preserve">       ค่ายาป้องกันกำจัดศัตรูและวัชพืช</t>
  </si>
  <si>
    <t xml:space="preserve">        ค่าน้ำมันเชื้อเพลิงและไฟฟ้า</t>
  </si>
  <si>
    <t xml:space="preserve">      ค่าวัสดุการเกษตรและวัสดุสิ้นเปลือง</t>
  </si>
  <si>
    <t xml:space="preserve">       ค่าซ่อมแซมอุปกรณ์การเกษตร</t>
  </si>
  <si>
    <t xml:space="preserve">       ค่าเสียโอกาสเงินลงทุนอุปกรณ์การเกษตร</t>
  </si>
  <si>
    <t xml:space="preserve">      ค่าเฉลี่ยต้นทุนก่อนให้ผลผลิต </t>
  </si>
  <si>
    <t>9. ผลตอบแทนสุทธิต่อกิโลกรัม</t>
  </si>
  <si>
    <t>8. ผลตอบแทนสุทธิต่อไร่ (ข้อ 7 ลบ ข้อ 3)</t>
  </si>
  <si>
    <t>6. ราคาที่เกษตรกรขายได้ที่ไร่นา (บาท/ตัน)</t>
  </si>
  <si>
    <t>6. ราคาที่เกษตรกรขายได้ที่ไร่นา (บาท/กก.)</t>
  </si>
  <si>
    <t>เงินสด</t>
  </si>
  <si>
    <t>ประเมิน</t>
  </si>
  <si>
    <t>รวม</t>
  </si>
  <si>
    <t>-</t>
  </si>
  <si>
    <t>ตารางที่ 16  ต้นทุนการผลิตข้าวเจ้านาปี แยกตามลักษณะความเหมาะสมของพื้นที่</t>
  </si>
  <si>
    <t>ตารางที่ 17  ต้นทุนการผลิตข้าวโพดเลี้ยงสัตว์ แยกตามลักษณะความเหมาะสมของพื้นที่</t>
  </si>
  <si>
    <t>ตารางที่ 19 ต้นทุนการผลิตอ้อยโรงงาน แยกตามลักษณะความเหมาะสมของพื้นที่</t>
  </si>
  <si>
    <t>ตารางที่ 18 ต้นทุนการผลิตยางพารา แยกตามลักษณะความเหมาะสมของพื้นที่</t>
  </si>
  <si>
    <r>
      <t xml:space="preserve">6. ราคาที่เกษตรกรขายได้ ณ ไร่นา </t>
    </r>
    <r>
      <rPr>
        <sz val="14"/>
        <rFont val="TH SarabunPSK"/>
        <family val="2"/>
      </rPr>
      <t>(บาท/กก.)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</si>
</sst>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87" formatCode="_-* #,##0.00_-;\-* #,##0.00_-;_-* &quot;-&quot;??_-;_-@_-"/>
    <numFmt numFmtId="188" formatCode="_-* #,##0_-;\-* #,##0_-;_-* &quot;-&quot;??_-;_-@_-"/>
    <numFmt numFmtId="189" formatCode="General_)"/>
    <numFmt numFmtId="190" formatCode="#,##0.00_ ;\-#,##0.00\ "/>
  </numFmts>
  <fonts count="17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name val="TH SarabunPSK"/>
      <family val="2"/>
    </font>
    <font>
      <sz val="14"/>
      <color indexed="8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indexed="8"/>
      <name val="TH SarabunPSK"/>
      <family val="2"/>
    </font>
    <font>
      <sz val="14"/>
      <name val="AngsanaUPC"/>
      <family val="1"/>
    </font>
    <font>
      <b/>
      <sz val="16"/>
      <color indexed="8"/>
      <name val="TH SarabunPSK"/>
      <family val="2"/>
    </font>
    <font>
      <b/>
      <sz val="20"/>
      <name val="TH SarabunPSK"/>
      <family val="2"/>
    </font>
    <font>
      <sz val="12"/>
      <color indexed="8"/>
      <name val="TH SarabunPSK"/>
      <family val="2"/>
    </font>
    <font>
      <sz val="14"/>
      <name val="Cordia New"/>
      <family val="2"/>
    </font>
    <font>
      <vertAlign val="superscript"/>
      <sz val="16"/>
      <name val="TH SarabunPSK"/>
      <family val="2"/>
    </font>
    <font>
      <sz val="10"/>
      <name val="Arial"/>
      <family val="2"/>
    </font>
    <font>
      <sz val="14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87" fontId="9" fillId="0" borderId="0" applyFont="0" applyFill="0" applyBorder="0" applyAlignment="0" applyProtection="0"/>
    <xf numFmtId="0" fontId="9" fillId="0" borderId="0"/>
    <xf numFmtId="0" fontId="2" fillId="0" borderId="0"/>
    <xf numFmtId="187" fontId="13" fillId="0" borderId="0" applyFont="0" applyFill="0" applyBorder="0" applyAlignment="0" applyProtection="0"/>
    <xf numFmtId="0" fontId="9" fillId="0" borderId="0"/>
    <xf numFmtId="0" fontId="15" fillId="0" borderId="0"/>
    <xf numFmtId="0" fontId="16" fillId="0" borderId="0"/>
  </cellStyleXfs>
  <cellXfs count="132">
    <xf numFmtId="0" fontId="0" fillId="0" borderId="0" xfId="0"/>
    <xf numFmtId="2" fontId="3" fillId="0" borderId="0" xfId="2" applyNumberFormat="1" applyFont="1" applyFill="1" applyBorder="1" applyAlignment="1"/>
    <xf numFmtId="2" fontId="4" fillId="0" borderId="0" xfId="2" applyNumberFormat="1" applyFont="1" applyFill="1"/>
    <xf numFmtId="2" fontId="5" fillId="0" borderId="1" xfId="2" applyNumberFormat="1" applyFont="1" applyFill="1" applyBorder="1" applyAlignment="1"/>
    <xf numFmtId="2" fontId="5" fillId="0" borderId="1" xfId="2" applyNumberFormat="1" applyFont="1" applyFill="1" applyBorder="1" applyAlignment="1">
      <alignment horizontal="right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5" xfId="2" applyNumberFormat="1" applyFont="1" applyFill="1" applyBorder="1" applyAlignment="1">
      <alignment horizontal="center" vertical="center"/>
    </xf>
    <xf numFmtId="2" fontId="6" fillId="0" borderId="6" xfId="2" applyNumberFormat="1" applyFont="1" applyFill="1" applyBorder="1" applyAlignment="1">
      <alignment vertical="center"/>
    </xf>
    <xf numFmtId="2" fontId="7" fillId="0" borderId="0" xfId="2" applyNumberFormat="1" applyFont="1" applyFill="1" applyAlignment="1">
      <alignment vertical="center"/>
    </xf>
    <xf numFmtId="2" fontId="6" fillId="0" borderId="7" xfId="2" applyNumberFormat="1" applyFont="1" applyFill="1" applyBorder="1" applyAlignment="1">
      <alignment vertical="center"/>
    </xf>
    <xf numFmtId="2" fontId="7" fillId="0" borderId="7" xfId="2" applyNumberFormat="1" applyFont="1" applyFill="1" applyBorder="1" applyAlignment="1">
      <alignment vertical="center"/>
    </xf>
    <xf numFmtId="2" fontId="7" fillId="0" borderId="7" xfId="3" applyNumberFormat="1" applyFont="1" applyBorder="1" applyAlignment="1">
      <alignment vertical="center"/>
    </xf>
    <xf numFmtId="2" fontId="7" fillId="0" borderId="7" xfId="4" applyNumberFormat="1" applyFont="1" applyFill="1" applyBorder="1" applyAlignment="1">
      <alignment vertical="center"/>
    </xf>
    <xf numFmtId="2" fontId="6" fillId="0" borderId="7" xfId="4" applyNumberFormat="1" applyFont="1" applyFill="1" applyBorder="1" applyAlignment="1" applyProtection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2" fontId="4" fillId="0" borderId="0" xfId="2" applyNumberFormat="1" applyFont="1" applyFill="1" applyBorder="1" applyAlignment="1"/>
    <xf numFmtId="2" fontId="7" fillId="0" borderId="7" xfId="4" applyNumberFormat="1" applyFont="1" applyFill="1" applyBorder="1" applyAlignment="1" applyProtection="1">
      <alignment horizontal="left" vertical="center"/>
    </xf>
    <xf numFmtId="2" fontId="11" fillId="0" borderId="0" xfId="2" applyNumberFormat="1" applyFont="1" applyFill="1" applyBorder="1" applyAlignment="1"/>
    <xf numFmtId="2" fontId="12" fillId="0" borderId="0" xfId="2" applyNumberFormat="1" applyFont="1" applyFill="1" applyBorder="1" applyAlignment="1"/>
    <xf numFmtId="43" fontId="7" fillId="0" borderId="0" xfId="1" applyFont="1" applyProtection="1">
      <protection hidden="1"/>
    </xf>
    <xf numFmtId="43" fontId="6" fillId="0" borderId="0" xfId="1" applyFont="1" applyFill="1" applyBorder="1" applyAlignment="1" applyProtection="1">
      <protection hidden="1"/>
    </xf>
    <xf numFmtId="43" fontId="6" fillId="0" borderId="6" xfId="1" applyFont="1" applyFill="1" applyBorder="1" applyAlignment="1" applyProtection="1">
      <protection hidden="1"/>
    </xf>
    <xf numFmtId="43" fontId="6" fillId="0" borderId="7" xfId="1" applyFont="1" applyFill="1" applyBorder="1" applyAlignment="1" applyProtection="1">
      <protection hidden="1"/>
    </xf>
    <xf numFmtId="43" fontId="7" fillId="0" borderId="7" xfId="1" applyFont="1" applyFill="1" applyBorder="1" applyAlignment="1" applyProtection="1">
      <protection hidden="1"/>
    </xf>
    <xf numFmtId="43" fontId="7" fillId="0" borderId="7" xfId="1" applyFont="1" applyBorder="1"/>
    <xf numFmtId="4" fontId="7" fillId="0" borderId="7" xfId="5" applyNumberFormat="1" applyFont="1" applyFill="1" applyBorder="1" applyAlignment="1"/>
    <xf numFmtId="4" fontId="6" fillId="0" borderId="7" xfId="2" applyNumberFormat="1" applyFont="1" applyFill="1" applyBorder="1" applyAlignment="1"/>
    <xf numFmtId="4" fontId="7" fillId="0" borderId="7" xfId="0" applyNumberFormat="1" applyFont="1" applyFill="1" applyBorder="1" applyAlignment="1">
      <alignment vertical="center"/>
    </xf>
    <xf numFmtId="43" fontId="7" fillId="0" borderId="0" xfId="1" applyFont="1" applyBorder="1" applyProtection="1">
      <protection hidden="1"/>
    </xf>
    <xf numFmtId="0" fontId="7" fillId="0" borderId="7" xfId="0" applyFont="1" applyBorder="1"/>
    <xf numFmtId="189" fontId="6" fillId="0" borderId="8" xfId="0" applyNumberFormat="1" applyFont="1" applyFill="1" applyBorder="1" applyAlignment="1" applyProtection="1">
      <alignment horizontal="left"/>
    </xf>
    <xf numFmtId="4" fontId="7" fillId="0" borderId="0" xfId="2" applyNumberFormat="1" applyFont="1" applyFill="1" applyBorder="1" applyAlignment="1"/>
    <xf numFmtId="43" fontId="7" fillId="0" borderId="0" xfId="1" applyFont="1" applyFill="1" applyBorder="1" applyProtection="1">
      <protection hidden="1"/>
    </xf>
    <xf numFmtId="0" fontId="7" fillId="0" borderId="0" xfId="2" applyFont="1" applyFill="1"/>
    <xf numFmtId="43" fontId="7" fillId="0" borderId="0" xfId="1" applyFont="1" applyFill="1" applyBorder="1" applyAlignment="1" applyProtection="1">
      <protection hidden="1"/>
    </xf>
    <xf numFmtId="4" fontId="3" fillId="0" borderId="5" xfId="1" applyNumberFormat="1" applyFont="1" applyFill="1" applyBorder="1" applyAlignment="1" applyProtection="1">
      <alignment horizontal="center" vertical="center"/>
      <protection hidden="1"/>
    </xf>
    <xf numFmtId="43" fontId="6" fillId="0" borderId="0" xfId="1" applyFont="1" applyFill="1" applyBorder="1" applyAlignment="1">
      <alignment horizontal="right"/>
    </xf>
    <xf numFmtId="43" fontId="7" fillId="0" borderId="0" xfId="1" applyFont="1" applyFill="1" applyBorder="1" applyAlignment="1">
      <alignment horizontal="right"/>
    </xf>
    <xf numFmtId="43" fontId="7" fillId="0" borderId="0" xfId="1" applyFont="1" applyFill="1" applyBorder="1" applyAlignment="1"/>
    <xf numFmtId="43" fontId="6" fillId="0" borderId="0" xfId="1" applyFont="1" applyFill="1" applyBorder="1" applyAlignment="1"/>
    <xf numFmtId="43" fontId="6" fillId="0" borderId="5" xfId="1" applyFont="1" applyFill="1" applyBorder="1" applyAlignment="1">
      <alignment horizontal="center" vertical="center"/>
    </xf>
    <xf numFmtId="43" fontId="6" fillId="0" borderId="6" xfId="1" applyFont="1" applyFill="1" applyBorder="1" applyAlignment="1"/>
    <xf numFmtId="43" fontId="6" fillId="0" borderId="7" xfId="1" applyFont="1" applyFill="1" applyBorder="1" applyAlignment="1"/>
    <xf numFmtId="4" fontId="6" fillId="0" borderId="7" xfId="2" applyNumberFormat="1" applyFont="1" applyFill="1" applyBorder="1" applyAlignment="1">
      <alignment horizontal="right"/>
    </xf>
    <xf numFmtId="43" fontId="7" fillId="0" borderId="7" xfId="1" applyFont="1" applyFill="1" applyBorder="1" applyAlignment="1"/>
    <xf numFmtId="4" fontId="7" fillId="0" borderId="7" xfId="2" applyNumberFormat="1" applyFont="1" applyFill="1" applyBorder="1" applyAlignment="1"/>
    <xf numFmtId="43" fontId="7" fillId="0" borderId="7" xfId="1" applyFont="1" applyBorder="1" applyAlignment="1">
      <alignment horizontal="left"/>
    </xf>
    <xf numFmtId="4" fontId="6" fillId="0" borderId="7" xfId="2" applyNumberFormat="1" applyFont="1" applyFill="1" applyBorder="1" applyAlignment="1">
      <alignment vertical="center"/>
    </xf>
    <xf numFmtId="4" fontId="7" fillId="0" borderId="7" xfId="7" applyNumberFormat="1" applyFont="1" applyFill="1" applyBorder="1" applyAlignment="1">
      <alignment vertical="center"/>
    </xf>
    <xf numFmtId="43" fontId="7" fillId="0" borderId="0" xfId="1" applyFont="1"/>
    <xf numFmtId="4" fontId="8" fillId="0" borderId="7" xfId="8" applyNumberFormat="1" applyFont="1" applyBorder="1" applyAlignment="1"/>
    <xf numFmtId="189" fontId="7" fillId="0" borderId="7" xfId="8" applyNumberFormat="1" applyFont="1" applyFill="1" applyBorder="1" applyAlignment="1" applyProtection="1">
      <alignment horizontal="left"/>
    </xf>
    <xf numFmtId="189" fontId="6" fillId="0" borderId="7" xfId="8" applyNumberFormat="1" applyFont="1" applyFill="1" applyBorder="1" applyAlignment="1" applyProtection="1">
      <alignment horizontal="left"/>
    </xf>
    <xf numFmtId="189" fontId="6" fillId="0" borderId="8" xfId="8" applyNumberFormat="1" applyFont="1" applyFill="1" applyBorder="1" applyAlignment="1" applyProtection="1">
      <alignment horizontal="left"/>
    </xf>
    <xf numFmtId="4" fontId="6" fillId="0" borderId="5" xfId="9" applyNumberFormat="1" applyFont="1" applyFill="1" applyBorder="1" applyAlignment="1" applyProtection="1">
      <alignment horizontal="center" vertical="center"/>
      <protection hidden="1"/>
    </xf>
    <xf numFmtId="187" fontId="6" fillId="2" borderId="6" xfId="2" applyNumberFormat="1" applyFont="1" applyFill="1" applyBorder="1" applyAlignment="1">
      <alignment horizontal="right"/>
    </xf>
    <xf numFmtId="187" fontId="6" fillId="2" borderId="7" xfId="2" applyNumberFormat="1" applyFont="1" applyFill="1" applyBorder="1" applyAlignment="1">
      <alignment horizontal="right"/>
    </xf>
    <xf numFmtId="187" fontId="7" fillId="2" borderId="7" xfId="2" applyNumberFormat="1" applyFont="1" applyFill="1" applyBorder="1" applyAlignment="1">
      <alignment horizontal="right"/>
    </xf>
    <xf numFmtId="187" fontId="6" fillId="2" borderId="7" xfId="2" applyNumberFormat="1" applyFont="1" applyFill="1" applyBorder="1" applyAlignment="1" applyProtection="1">
      <alignment horizontal="right"/>
      <protection hidden="1"/>
    </xf>
    <xf numFmtId="187" fontId="6" fillId="0" borderId="7" xfId="6" applyFont="1" applyFill="1" applyBorder="1" applyAlignment="1">
      <alignment horizontal="right" vertical="center"/>
    </xf>
    <xf numFmtId="188" fontId="6" fillId="2" borderId="7" xfId="2" applyNumberFormat="1" applyFont="1" applyFill="1" applyBorder="1" applyAlignment="1" applyProtection="1">
      <alignment horizontal="right"/>
      <protection hidden="1"/>
    </xf>
    <xf numFmtId="188" fontId="6" fillId="2" borderId="7" xfId="2" applyNumberFormat="1" applyFont="1" applyFill="1" applyBorder="1" applyAlignment="1" applyProtection="1">
      <alignment horizontal="center"/>
      <protection hidden="1"/>
    </xf>
    <xf numFmtId="4" fontId="6" fillId="0" borderId="7" xfId="2" applyNumberFormat="1" applyFont="1" applyFill="1" applyBorder="1" applyAlignment="1">
      <alignment horizontal="center"/>
    </xf>
    <xf numFmtId="3" fontId="6" fillId="0" borderId="8" xfId="2" applyNumberFormat="1" applyFont="1" applyFill="1" applyBorder="1" applyAlignment="1">
      <alignment horizontal="right"/>
    </xf>
    <xf numFmtId="3" fontId="6" fillId="0" borderId="8" xfId="2" applyNumberFormat="1" applyFont="1" applyFill="1" applyBorder="1" applyAlignment="1">
      <alignment horizontal="center"/>
    </xf>
    <xf numFmtId="2" fontId="3" fillId="0" borderId="11" xfId="2" applyNumberFormat="1" applyFont="1" applyFill="1" applyBorder="1" applyAlignment="1">
      <alignment horizontal="center" vertical="center"/>
    </xf>
    <xf numFmtId="4" fontId="6" fillId="0" borderId="6" xfId="9" applyNumberFormat="1" applyFont="1" applyFill="1" applyBorder="1" applyAlignment="1" applyProtection="1">
      <alignment horizontal="right"/>
      <protection hidden="1"/>
    </xf>
    <xf numFmtId="4" fontId="10" fillId="0" borderId="6" xfId="9" applyNumberFormat="1" applyFont="1" applyFill="1" applyBorder="1" applyAlignment="1" applyProtection="1">
      <alignment horizontal="right"/>
      <protection hidden="1"/>
    </xf>
    <xf numFmtId="4" fontId="6" fillId="0" borderId="7" xfId="9" applyNumberFormat="1" applyFont="1" applyFill="1" applyBorder="1" applyAlignment="1" applyProtection="1">
      <alignment horizontal="right"/>
      <protection hidden="1"/>
    </xf>
    <xf numFmtId="4" fontId="10" fillId="0" borderId="7" xfId="9" applyNumberFormat="1" applyFont="1" applyFill="1" applyBorder="1" applyAlignment="1" applyProtection="1">
      <alignment horizontal="right"/>
      <protection hidden="1"/>
    </xf>
    <xf numFmtId="4" fontId="8" fillId="0" borderId="7" xfId="9" applyNumberFormat="1" applyFont="1" applyFill="1" applyBorder="1" applyAlignment="1">
      <alignment horizontal="right"/>
    </xf>
    <xf numFmtId="3" fontId="6" fillId="0" borderId="7" xfId="9" applyNumberFormat="1" applyFont="1" applyFill="1" applyBorder="1" applyAlignment="1" applyProtection="1">
      <alignment horizontal="center"/>
      <protection hidden="1"/>
    </xf>
    <xf numFmtId="4" fontId="6" fillId="0" borderId="8" xfId="9" applyNumberFormat="1" applyFont="1" applyFill="1" applyBorder="1" applyAlignment="1" applyProtection="1">
      <alignment horizontal="center"/>
      <protection hidden="1"/>
    </xf>
    <xf numFmtId="3" fontId="6" fillId="0" borderId="8" xfId="9" applyNumberFormat="1" applyFont="1" applyFill="1" applyBorder="1" applyAlignment="1" applyProtection="1">
      <alignment horizontal="center"/>
      <protection hidden="1"/>
    </xf>
    <xf numFmtId="2" fontId="6" fillId="0" borderId="0" xfId="6" applyNumberFormat="1" applyFont="1" applyFill="1" applyBorder="1" applyAlignment="1" applyProtection="1">
      <protection hidden="1"/>
    </xf>
    <xf numFmtId="187" fontId="6" fillId="0" borderId="9" xfId="6" applyFont="1" applyFill="1" applyBorder="1" applyAlignment="1" applyProtection="1">
      <alignment horizontal="right"/>
      <protection hidden="1"/>
    </xf>
    <xf numFmtId="187" fontId="6" fillId="0" borderId="7" xfId="6" applyFont="1" applyFill="1" applyBorder="1" applyAlignment="1" applyProtection="1">
      <alignment horizontal="right"/>
      <protection hidden="1"/>
    </xf>
    <xf numFmtId="187" fontId="7" fillId="0" borderId="7" xfId="6" applyFont="1" applyFill="1" applyBorder="1" applyAlignment="1" applyProtection="1">
      <alignment horizontal="right"/>
      <protection hidden="1"/>
    </xf>
    <xf numFmtId="188" fontId="6" fillId="0" borderId="7" xfId="6" applyNumberFormat="1" applyFont="1" applyFill="1" applyBorder="1" applyAlignment="1" applyProtection="1">
      <alignment horizontal="right"/>
      <protection hidden="1"/>
    </xf>
    <xf numFmtId="188" fontId="6" fillId="0" borderId="7" xfId="6" applyNumberFormat="1" applyFont="1" applyFill="1" applyBorder="1" applyAlignment="1" applyProtection="1">
      <alignment horizontal="center"/>
      <protection hidden="1"/>
    </xf>
    <xf numFmtId="4" fontId="6" fillId="0" borderId="7" xfId="6" applyNumberFormat="1" applyFont="1" applyFill="1" applyBorder="1" applyAlignment="1" applyProtection="1">
      <protection hidden="1"/>
    </xf>
    <xf numFmtId="4" fontId="6" fillId="0" borderId="8" xfId="6" applyNumberFormat="1" applyFont="1" applyFill="1" applyBorder="1" applyAlignment="1" applyProtection="1">
      <protection hidden="1"/>
    </xf>
    <xf numFmtId="4" fontId="10" fillId="0" borderId="0" xfId="2" applyNumberFormat="1" applyFont="1" applyFill="1" applyBorder="1" applyAlignment="1">
      <alignment horizontal="right"/>
    </xf>
    <xf numFmtId="43" fontId="6" fillId="0" borderId="2" xfId="1" applyFont="1" applyFill="1" applyBorder="1" applyAlignment="1" applyProtection="1">
      <protection hidden="1"/>
    </xf>
    <xf numFmtId="4" fontId="3" fillId="0" borderId="11" xfId="1" applyNumberFormat="1" applyFont="1" applyFill="1" applyBorder="1" applyAlignment="1" applyProtection="1">
      <alignment horizontal="center" vertical="center"/>
      <protection hidden="1"/>
    </xf>
    <xf numFmtId="187" fontId="6" fillId="0" borderId="6" xfId="2" applyNumberFormat="1" applyFont="1" applyFill="1" applyBorder="1" applyAlignment="1">
      <alignment horizontal="right"/>
    </xf>
    <xf numFmtId="4" fontId="6" fillId="0" borderId="6" xfId="2" applyNumberFormat="1" applyFont="1" applyFill="1" applyBorder="1" applyAlignment="1">
      <alignment horizontal="right"/>
    </xf>
    <xf numFmtId="187" fontId="6" fillId="0" borderId="7" xfId="2" applyNumberFormat="1" applyFont="1" applyFill="1" applyBorder="1" applyAlignment="1">
      <alignment horizontal="right"/>
    </xf>
    <xf numFmtId="187" fontId="7" fillId="0" borderId="7" xfId="2" applyNumberFormat="1" applyFont="1" applyFill="1" applyBorder="1" applyAlignment="1">
      <alignment horizontal="right"/>
    </xf>
    <xf numFmtId="4" fontId="6" fillId="0" borderId="8" xfId="1" applyNumberFormat="1" applyFont="1" applyFill="1" applyBorder="1" applyAlignment="1">
      <alignment horizontal="center"/>
    </xf>
    <xf numFmtId="43" fontId="6" fillId="0" borderId="2" xfId="1" applyFont="1" applyFill="1" applyBorder="1" applyAlignment="1"/>
    <xf numFmtId="43" fontId="3" fillId="0" borderId="11" xfId="1" applyFont="1" applyFill="1" applyBorder="1" applyAlignment="1">
      <alignment horizontal="center" vertical="center"/>
    </xf>
    <xf numFmtId="3" fontId="7" fillId="0" borderId="7" xfId="2" applyNumberFormat="1" applyFont="1" applyFill="1" applyBorder="1" applyAlignment="1">
      <alignment horizontal="center"/>
    </xf>
    <xf numFmtId="4" fontId="7" fillId="0" borderId="7" xfId="2" applyNumberFormat="1" applyFont="1" applyFill="1" applyBorder="1" applyAlignment="1">
      <alignment horizontal="center"/>
    </xf>
    <xf numFmtId="4" fontId="3" fillId="0" borderId="3" xfId="9" applyNumberFormat="1" applyFont="1" applyFill="1" applyBorder="1" applyAlignment="1" applyProtection="1">
      <alignment horizontal="center"/>
      <protection hidden="1"/>
    </xf>
    <xf numFmtId="4" fontId="3" fillId="0" borderId="10" xfId="9" applyNumberFormat="1" applyFont="1" applyFill="1" applyBorder="1" applyAlignment="1" applyProtection="1">
      <alignment horizontal="center"/>
      <protection hidden="1"/>
    </xf>
    <xf numFmtId="4" fontId="3" fillId="0" borderId="4" xfId="9" applyNumberFormat="1" applyFont="1" applyFill="1" applyBorder="1" applyAlignment="1" applyProtection="1">
      <alignment horizontal="center"/>
      <protection hidden="1"/>
    </xf>
    <xf numFmtId="4" fontId="7" fillId="0" borderId="12" xfId="9" applyNumberFormat="1" applyFont="1" applyFill="1" applyBorder="1" applyAlignment="1" applyProtection="1">
      <alignment horizontal="center"/>
      <protection hidden="1"/>
    </xf>
    <xf numFmtId="4" fontId="7" fillId="0" borderId="13" xfId="9" applyNumberFormat="1" applyFont="1" applyFill="1" applyBorder="1" applyAlignment="1" applyProtection="1">
      <alignment horizontal="center"/>
      <protection hidden="1"/>
    </xf>
    <xf numFmtId="4" fontId="7" fillId="0" borderId="14" xfId="9" applyNumberFormat="1" applyFont="1" applyFill="1" applyBorder="1" applyAlignment="1" applyProtection="1">
      <alignment horizontal="center"/>
      <protection hidden="1"/>
    </xf>
    <xf numFmtId="3" fontId="6" fillId="0" borderId="7" xfId="9" applyNumberFormat="1" applyFont="1" applyFill="1" applyBorder="1" applyAlignment="1" applyProtection="1">
      <alignment horizontal="center"/>
      <protection hidden="1"/>
    </xf>
    <xf numFmtId="3" fontId="7" fillId="0" borderId="12" xfId="9" applyNumberFormat="1" applyFont="1" applyFill="1" applyBorder="1" applyAlignment="1" applyProtection="1">
      <alignment horizontal="center"/>
      <protection hidden="1"/>
    </xf>
    <xf numFmtId="3" fontId="7" fillId="0" borderId="13" xfId="9" applyNumberFormat="1" applyFont="1" applyFill="1" applyBorder="1" applyAlignment="1" applyProtection="1">
      <alignment horizontal="center"/>
      <protection hidden="1"/>
    </xf>
    <xf numFmtId="3" fontId="7" fillId="0" borderId="14" xfId="9" applyNumberFormat="1" applyFont="1" applyFill="1" applyBorder="1" applyAlignment="1" applyProtection="1">
      <alignment horizontal="center"/>
      <protection hidden="1"/>
    </xf>
    <xf numFmtId="3" fontId="8" fillId="0" borderId="15" xfId="2" applyNumberFormat="1" applyFont="1" applyFill="1" applyBorder="1" applyAlignment="1" applyProtection="1">
      <alignment horizontal="center"/>
      <protection hidden="1"/>
    </xf>
    <xf numFmtId="3" fontId="8" fillId="0" borderId="16" xfId="2" applyNumberFormat="1" applyFont="1" applyFill="1" applyBorder="1" applyAlignment="1" applyProtection="1">
      <alignment horizontal="center"/>
      <protection hidden="1"/>
    </xf>
    <xf numFmtId="3" fontId="8" fillId="0" borderId="17" xfId="2" applyNumberFormat="1" applyFont="1" applyFill="1" applyBorder="1" applyAlignment="1" applyProtection="1">
      <alignment horizontal="center"/>
      <protection hidden="1"/>
    </xf>
    <xf numFmtId="190" fontId="7" fillId="0" borderId="12" xfId="6" applyNumberFormat="1" applyFont="1" applyFill="1" applyBorder="1" applyAlignment="1" applyProtection="1">
      <alignment horizontal="center"/>
      <protection hidden="1"/>
    </xf>
    <xf numFmtId="190" fontId="7" fillId="0" borderId="13" xfId="6" applyNumberFormat="1" applyFont="1" applyFill="1" applyBorder="1" applyAlignment="1" applyProtection="1">
      <alignment horizontal="center"/>
      <protection hidden="1"/>
    </xf>
    <xf numFmtId="190" fontId="7" fillId="0" borderId="14" xfId="6" applyNumberFormat="1" applyFont="1" applyFill="1" applyBorder="1" applyAlignment="1" applyProtection="1">
      <alignment horizontal="center"/>
      <protection hidden="1"/>
    </xf>
    <xf numFmtId="2" fontId="6" fillId="0" borderId="3" xfId="6" applyNumberFormat="1" applyFont="1" applyFill="1" applyBorder="1" applyAlignment="1" applyProtection="1">
      <alignment horizontal="center"/>
      <protection hidden="1"/>
    </xf>
    <xf numFmtId="2" fontId="6" fillId="0" borderId="10" xfId="6" applyNumberFormat="1" applyFont="1" applyFill="1" applyBorder="1" applyAlignment="1" applyProtection="1">
      <alignment horizontal="center"/>
      <protection hidden="1"/>
    </xf>
    <xf numFmtId="2" fontId="6" fillId="0" borderId="4" xfId="6" applyNumberFormat="1" applyFont="1" applyFill="1" applyBorder="1" applyAlignment="1" applyProtection="1">
      <alignment horizontal="center"/>
      <protection hidden="1"/>
    </xf>
    <xf numFmtId="4" fontId="6" fillId="0" borderId="3" xfId="9" applyNumberFormat="1" applyFont="1" applyFill="1" applyBorder="1" applyAlignment="1" applyProtection="1">
      <alignment horizontal="center"/>
      <protection hidden="1"/>
    </xf>
    <xf numFmtId="4" fontId="6" fillId="0" borderId="10" xfId="9" applyNumberFormat="1" applyFont="1" applyFill="1" applyBorder="1" applyAlignment="1" applyProtection="1">
      <alignment horizontal="center"/>
      <protection hidden="1"/>
    </xf>
    <xf numFmtId="4" fontId="6" fillId="0" borderId="4" xfId="9" applyNumberFormat="1" applyFont="1" applyFill="1" applyBorder="1" applyAlignment="1" applyProtection="1">
      <alignment horizontal="center"/>
      <protection hidden="1"/>
    </xf>
    <xf numFmtId="3" fontId="7" fillId="0" borderId="12" xfId="0" applyNumberFormat="1" applyFont="1" applyFill="1" applyBorder="1" applyAlignment="1">
      <alignment horizontal="center"/>
    </xf>
    <xf numFmtId="3" fontId="7" fillId="0" borderId="13" xfId="0" applyNumberFormat="1" applyFont="1" applyFill="1" applyBorder="1" applyAlignment="1">
      <alignment horizontal="center"/>
    </xf>
    <xf numFmtId="3" fontId="7" fillId="0" borderId="14" xfId="0" applyNumberFormat="1" applyFont="1" applyFill="1" applyBorder="1" applyAlignment="1">
      <alignment horizontal="center"/>
    </xf>
    <xf numFmtId="2" fontId="7" fillId="0" borderId="15" xfId="1" applyNumberFormat="1" applyFont="1" applyFill="1" applyBorder="1" applyAlignment="1">
      <alignment horizontal="center"/>
    </xf>
    <xf numFmtId="2" fontId="7" fillId="0" borderId="16" xfId="1" applyNumberFormat="1" applyFont="1" applyFill="1" applyBorder="1" applyAlignment="1">
      <alignment horizontal="center"/>
    </xf>
    <xf numFmtId="2" fontId="7" fillId="0" borderId="17" xfId="1" applyNumberFormat="1" applyFont="1" applyFill="1" applyBorder="1" applyAlignment="1">
      <alignment horizontal="center"/>
    </xf>
    <xf numFmtId="4" fontId="7" fillId="0" borderId="12" xfId="1" applyNumberFormat="1" applyFont="1" applyFill="1" applyBorder="1" applyAlignment="1">
      <alignment horizontal="center"/>
    </xf>
    <xf numFmtId="4" fontId="7" fillId="0" borderId="13" xfId="1" applyNumberFormat="1" applyFont="1" applyFill="1" applyBorder="1" applyAlignment="1">
      <alignment horizontal="center"/>
    </xf>
    <xf numFmtId="4" fontId="7" fillId="0" borderId="14" xfId="1" applyNumberFormat="1" applyFont="1" applyFill="1" applyBorder="1" applyAlignment="1">
      <alignment horizontal="center"/>
    </xf>
    <xf numFmtId="2" fontId="3" fillId="0" borderId="3" xfId="6" applyNumberFormat="1" applyFont="1" applyFill="1" applyBorder="1" applyAlignment="1" applyProtection="1">
      <alignment horizontal="center"/>
      <protection hidden="1"/>
    </xf>
    <xf numFmtId="2" fontId="3" fillId="0" borderId="10" xfId="6" applyNumberFormat="1" applyFont="1" applyFill="1" applyBorder="1" applyAlignment="1" applyProtection="1">
      <alignment horizontal="center"/>
      <protection hidden="1"/>
    </xf>
    <xf numFmtId="2" fontId="3" fillId="0" borderId="4" xfId="6" applyNumberFormat="1" applyFont="1" applyFill="1" applyBorder="1" applyAlignment="1" applyProtection="1">
      <alignment horizontal="center"/>
      <protection hidden="1"/>
    </xf>
    <xf numFmtId="3" fontId="7" fillId="0" borderId="12" xfId="2" applyNumberFormat="1" applyFont="1" applyFill="1" applyBorder="1" applyAlignment="1">
      <alignment horizontal="center"/>
    </xf>
    <xf numFmtId="3" fontId="7" fillId="0" borderId="13" xfId="2" applyNumberFormat="1" applyFont="1" applyFill="1" applyBorder="1" applyAlignment="1">
      <alignment horizontal="center"/>
    </xf>
    <xf numFmtId="3" fontId="7" fillId="0" borderId="14" xfId="2" applyNumberFormat="1" applyFont="1" applyFill="1" applyBorder="1" applyAlignment="1">
      <alignment horizontal="center"/>
    </xf>
  </cellXfs>
  <cellStyles count="10">
    <cellStyle name="เครื่องหมายจุลภาค" xfId="1" builtinId="3"/>
    <cellStyle name="เครื่องหมายจุลภาค 2" xfId="6"/>
    <cellStyle name="เครื่องหมายจุลภาค 3" xfId="3"/>
    <cellStyle name="ปกติ" xfId="0" builtinId="0"/>
    <cellStyle name="ปกติ 3" xfId="4"/>
    <cellStyle name="ปกติ 8" xfId="7"/>
    <cellStyle name="ปกติ_Sheet2" xfId="5"/>
    <cellStyle name="ปกติ_ประมาณการเดือน ธค.2547" xfId="2"/>
    <cellStyle name="ปกติ_ประมาณการเดือน ธค.2547 2" xfId="9"/>
    <cellStyle name="ลักษณะ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I4" sqref="I4"/>
    </sheetView>
  </sheetViews>
  <sheetFormatPr defaultColWidth="8" defaultRowHeight="21.75"/>
  <cols>
    <col min="1" max="1" width="32.625" style="16" customWidth="1"/>
    <col min="2" max="7" width="9.875" style="2" customWidth="1"/>
    <col min="8" max="16384" width="8" style="2"/>
  </cols>
  <sheetData>
    <row r="1" spans="1:7" ht="27.75">
      <c r="A1" s="1" t="s">
        <v>69</v>
      </c>
    </row>
    <row r="2" spans="1:7">
      <c r="A2" s="3"/>
      <c r="G2" s="4" t="s">
        <v>0</v>
      </c>
    </row>
    <row r="3" spans="1:7" ht="27.75">
      <c r="A3" s="5"/>
      <c r="B3" s="95" t="s">
        <v>2</v>
      </c>
      <c r="C3" s="96"/>
      <c r="D3" s="96"/>
      <c r="E3" s="96"/>
      <c r="F3" s="96"/>
      <c r="G3" s="97"/>
    </row>
    <row r="4" spans="1:7" ht="27.75">
      <c r="A4" s="66" t="s">
        <v>1</v>
      </c>
      <c r="B4" s="95" t="s">
        <v>3</v>
      </c>
      <c r="C4" s="96"/>
      <c r="D4" s="97"/>
      <c r="E4" s="95" t="s">
        <v>4</v>
      </c>
      <c r="F4" s="96"/>
      <c r="G4" s="97"/>
    </row>
    <row r="5" spans="1:7" ht="27.75">
      <c r="A5" s="6"/>
      <c r="B5" s="55" t="s">
        <v>65</v>
      </c>
      <c r="C5" s="55" t="s">
        <v>66</v>
      </c>
      <c r="D5" s="55" t="s">
        <v>67</v>
      </c>
      <c r="E5" s="55" t="s">
        <v>65</v>
      </c>
      <c r="F5" s="55" t="s">
        <v>66</v>
      </c>
      <c r="G5" s="55" t="s">
        <v>67</v>
      </c>
    </row>
    <row r="6" spans="1:7" s="8" customFormat="1" ht="24">
      <c r="A6" s="7" t="s">
        <v>5</v>
      </c>
      <c r="B6" s="56">
        <f>B7+B12+B19</f>
        <v>2260.13</v>
      </c>
      <c r="C6" s="56">
        <f>C7+C12+C19</f>
        <v>1105.02</v>
      </c>
      <c r="D6" s="56">
        <f t="shared" ref="D6:D11" si="0">SUM(B6:C6)</f>
        <v>3365.15</v>
      </c>
      <c r="E6" s="56">
        <f>E7+E12+E19</f>
        <v>2605.23</v>
      </c>
      <c r="F6" s="56">
        <f>F7+F12+F19</f>
        <v>1156.9100000000001</v>
      </c>
      <c r="G6" s="56">
        <f t="shared" ref="G6:G11" si="1">SUM(E6:F6)</f>
        <v>3762.1400000000003</v>
      </c>
    </row>
    <row r="7" spans="1:7" s="8" customFormat="1" ht="24">
      <c r="A7" s="9" t="s">
        <v>6</v>
      </c>
      <c r="B7" s="57">
        <f>SUM(B8:B11)</f>
        <v>920.74</v>
      </c>
      <c r="C7" s="57">
        <f>SUM(C8:C11)</f>
        <v>821.82999999999993</v>
      </c>
      <c r="D7" s="57">
        <f t="shared" si="0"/>
        <v>1742.57</v>
      </c>
      <c r="E7" s="57">
        <f>SUM(E8:E11)</f>
        <v>950.73</v>
      </c>
      <c r="F7" s="57">
        <f>SUM(F8:F11)</f>
        <v>846.76</v>
      </c>
      <c r="G7" s="57">
        <f t="shared" si="1"/>
        <v>1797.49</v>
      </c>
    </row>
    <row r="8" spans="1:7" s="8" customFormat="1" ht="24">
      <c r="A8" s="10" t="s">
        <v>7</v>
      </c>
      <c r="B8" s="58">
        <v>361.07</v>
      </c>
      <c r="C8" s="58">
        <v>154.37</v>
      </c>
      <c r="D8" s="58">
        <f t="shared" si="0"/>
        <v>515.44000000000005</v>
      </c>
      <c r="E8" s="58">
        <v>291.11</v>
      </c>
      <c r="F8" s="58">
        <v>231.39</v>
      </c>
      <c r="G8" s="58">
        <f t="shared" si="1"/>
        <v>522.5</v>
      </c>
    </row>
    <row r="9" spans="1:7" s="8" customFormat="1" ht="24">
      <c r="A9" s="10" t="s">
        <v>8</v>
      </c>
      <c r="B9" s="58">
        <v>30.07</v>
      </c>
      <c r="C9" s="58">
        <v>33.29</v>
      </c>
      <c r="D9" s="58">
        <f t="shared" si="0"/>
        <v>63.36</v>
      </c>
      <c r="E9" s="58">
        <v>45.01</v>
      </c>
      <c r="F9" s="58">
        <v>10.59</v>
      </c>
      <c r="G9" s="58">
        <f t="shared" si="1"/>
        <v>55.599999999999994</v>
      </c>
    </row>
    <row r="10" spans="1:7" s="8" customFormat="1" ht="24">
      <c r="A10" s="10" t="s">
        <v>9</v>
      </c>
      <c r="B10" s="58">
        <v>85.65</v>
      </c>
      <c r="C10" s="58">
        <v>634.16999999999996</v>
      </c>
      <c r="D10" s="58">
        <f t="shared" si="0"/>
        <v>719.81999999999994</v>
      </c>
      <c r="E10" s="58">
        <v>206.73</v>
      </c>
      <c r="F10" s="58">
        <v>563.35</v>
      </c>
      <c r="G10" s="58">
        <f t="shared" si="1"/>
        <v>770.08</v>
      </c>
    </row>
    <row r="11" spans="1:7" s="8" customFormat="1" ht="24">
      <c r="A11" s="10" t="s">
        <v>10</v>
      </c>
      <c r="B11" s="58">
        <v>443.95</v>
      </c>
      <c r="C11" s="58">
        <v>0</v>
      </c>
      <c r="D11" s="58">
        <f t="shared" si="0"/>
        <v>443.95</v>
      </c>
      <c r="E11" s="58">
        <v>407.88</v>
      </c>
      <c r="F11" s="58">
        <v>41.43</v>
      </c>
      <c r="G11" s="58">
        <f t="shared" si="1"/>
        <v>449.31</v>
      </c>
    </row>
    <row r="12" spans="1:7" s="8" customFormat="1" ht="24">
      <c r="A12" s="9" t="s">
        <v>11</v>
      </c>
      <c r="B12" s="59">
        <f>ROUND(SUM(B13:B18),2)</f>
        <v>1339.39</v>
      </c>
      <c r="C12" s="59">
        <f>ROUND(SUM(C13:C18),2)</f>
        <v>169.39</v>
      </c>
      <c r="D12" s="59">
        <f>ROUND(SUM(B12:C12),2)</f>
        <v>1508.78</v>
      </c>
      <c r="E12" s="59">
        <f>ROUND(SUM(E13:E18),2)</f>
        <v>1654.5</v>
      </c>
      <c r="F12" s="59">
        <f>ROUND(SUM(F13:F18),2)</f>
        <v>182.93</v>
      </c>
      <c r="G12" s="59">
        <f>ROUND(SUM(E12:F12),2)</f>
        <v>1837.43</v>
      </c>
    </row>
    <row r="13" spans="1:7" s="8" customFormat="1" ht="24">
      <c r="A13" s="10" t="s">
        <v>12</v>
      </c>
      <c r="B13" s="58">
        <v>281.45999999999998</v>
      </c>
      <c r="C13" s="58">
        <v>166.86</v>
      </c>
      <c r="D13" s="58">
        <f t="shared" ref="D13:D18" si="2">SUM(B13:C13)</f>
        <v>448.32</v>
      </c>
      <c r="E13" s="58">
        <v>337.19</v>
      </c>
      <c r="F13" s="58">
        <v>179.03</v>
      </c>
      <c r="G13" s="58">
        <f t="shared" ref="G13:G18" si="3">SUM(E13:F13)</f>
        <v>516.22</v>
      </c>
    </row>
    <row r="14" spans="1:7" s="8" customFormat="1" ht="24">
      <c r="A14" s="10" t="s">
        <v>13</v>
      </c>
      <c r="B14" s="58">
        <v>568.72</v>
      </c>
      <c r="C14" s="58">
        <v>0</v>
      </c>
      <c r="D14" s="58">
        <f t="shared" si="2"/>
        <v>568.72</v>
      </c>
      <c r="E14" s="58">
        <v>600.97</v>
      </c>
      <c r="F14" s="58">
        <v>0</v>
      </c>
      <c r="G14" s="58">
        <f t="shared" si="3"/>
        <v>600.97</v>
      </c>
    </row>
    <row r="15" spans="1:7" s="8" customFormat="1" ht="24">
      <c r="A15" s="10" t="s">
        <v>14</v>
      </c>
      <c r="B15" s="58">
        <v>218.54999999999998</v>
      </c>
      <c r="C15" s="58">
        <v>0</v>
      </c>
      <c r="D15" s="58">
        <f t="shared" si="2"/>
        <v>218.54999999999998</v>
      </c>
      <c r="E15" s="58">
        <v>458.28999999999996</v>
      </c>
      <c r="F15" s="58">
        <v>1.02</v>
      </c>
      <c r="G15" s="58">
        <f t="shared" si="3"/>
        <v>459.30999999999995</v>
      </c>
    </row>
    <row r="16" spans="1:7" s="8" customFormat="1" ht="24">
      <c r="A16" s="10" t="s">
        <v>15</v>
      </c>
      <c r="B16" s="58">
        <v>251.85</v>
      </c>
      <c r="C16" s="58">
        <v>0</v>
      </c>
      <c r="D16" s="58">
        <f t="shared" si="2"/>
        <v>251.85</v>
      </c>
      <c r="E16" s="58">
        <v>212.7</v>
      </c>
      <c r="F16" s="58">
        <v>0</v>
      </c>
      <c r="G16" s="58">
        <f t="shared" si="3"/>
        <v>212.7</v>
      </c>
    </row>
    <row r="17" spans="1:7" s="8" customFormat="1" ht="24">
      <c r="A17" s="11" t="s">
        <v>16</v>
      </c>
      <c r="B17" s="58">
        <v>15.23</v>
      </c>
      <c r="C17" s="58">
        <v>1.96</v>
      </c>
      <c r="D17" s="58">
        <f t="shared" si="2"/>
        <v>17.190000000000001</v>
      </c>
      <c r="E17" s="58">
        <v>39.08</v>
      </c>
      <c r="F17" s="58">
        <v>1.79</v>
      </c>
      <c r="G17" s="58">
        <f t="shared" si="3"/>
        <v>40.869999999999997</v>
      </c>
    </row>
    <row r="18" spans="1:7" s="8" customFormat="1" ht="24">
      <c r="A18" s="10" t="s">
        <v>17</v>
      </c>
      <c r="B18" s="58">
        <v>3.58</v>
      </c>
      <c r="C18" s="58">
        <v>0.56999999999999995</v>
      </c>
      <c r="D18" s="58">
        <f t="shared" si="2"/>
        <v>4.1500000000000004</v>
      </c>
      <c r="E18" s="58">
        <v>6.27</v>
      </c>
      <c r="F18" s="58">
        <v>1.0900000000000001</v>
      </c>
      <c r="G18" s="58">
        <f t="shared" si="3"/>
        <v>7.3599999999999994</v>
      </c>
    </row>
    <row r="19" spans="1:7" s="8" customFormat="1" ht="24">
      <c r="A19" s="9" t="s">
        <v>18</v>
      </c>
      <c r="B19" s="60"/>
      <c r="C19" s="60">
        <f>ROUND((B7+B12+C7+C12)*0.07*6/12,2)</f>
        <v>113.8</v>
      </c>
      <c r="D19" s="60">
        <f>+B19+C19</f>
        <v>113.8</v>
      </c>
      <c r="E19" s="60"/>
      <c r="F19" s="60">
        <f>ROUND((E7+E12+F7+F12)*0.07*6/12,2)</f>
        <v>127.22</v>
      </c>
      <c r="G19" s="60">
        <f>+E19+F19</f>
        <v>127.22</v>
      </c>
    </row>
    <row r="20" spans="1:7" s="8" customFormat="1" ht="24">
      <c r="A20" s="9" t="s">
        <v>19</v>
      </c>
      <c r="B20" s="59">
        <f>ROUND(SUM(B21:B23),2)</f>
        <v>0</v>
      </c>
      <c r="C20" s="59">
        <f>ROUND(SUM(C21:C23),2)</f>
        <v>831.32</v>
      </c>
      <c r="D20" s="59">
        <f>ROUND(SUM(B20:C20),2)</f>
        <v>831.32</v>
      </c>
      <c r="E20" s="59">
        <f>ROUND(SUM(E21:E23),2)</f>
        <v>0</v>
      </c>
      <c r="F20" s="59">
        <f>ROUND(SUM(F21:F23),2)</f>
        <v>858.11</v>
      </c>
      <c r="G20" s="59">
        <f>ROUND(SUM(E20:F20),2)</f>
        <v>858.11</v>
      </c>
    </row>
    <row r="21" spans="1:7" s="8" customFormat="1" ht="24">
      <c r="A21" s="10" t="s">
        <v>20</v>
      </c>
      <c r="B21" s="58">
        <v>0</v>
      </c>
      <c r="C21" s="58">
        <v>614.88</v>
      </c>
      <c r="D21" s="58">
        <f t="shared" ref="D21:D23" si="4">SUM(B21:C21)</f>
        <v>614.88</v>
      </c>
      <c r="E21" s="58">
        <v>0</v>
      </c>
      <c r="F21" s="58">
        <v>585.92999999999995</v>
      </c>
      <c r="G21" s="58">
        <f t="shared" ref="G21:G23" si="5">SUM(E21:F21)</f>
        <v>585.92999999999995</v>
      </c>
    </row>
    <row r="22" spans="1:7" s="8" customFormat="1" ht="24">
      <c r="A22" s="10" t="s">
        <v>21</v>
      </c>
      <c r="B22" s="58">
        <v>0</v>
      </c>
      <c r="C22" s="58">
        <v>180.09</v>
      </c>
      <c r="D22" s="58">
        <f t="shared" si="4"/>
        <v>180.09</v>
      </c>
      <c r="E22" s="58">
        <v>0</v>
      </c>
      <c r="F22" s="58">
        <v>212.88</v>
      </c>
      <c r="G22" s="58">
        <f t="shared" si="5"/>
        <v>212.88</v>
      </c>
    </row>
    <row r="23" spans="1:7" s="8" customFormat="1" ht="24">
      <c r="A23" s="12" t="s">
        <v>22</v>
      </c>
      <c r="B23" s="58">
        <v>0</v>
      </c>
      <c r="C23" s="58">
        <v>36.35</v>
      </c>
      <c r="D23" s="58">
        <f t="shared" si="4"/>
        <v>36.35</v>
      </c>
      <c r="E23" s="58">
        <v>0</v>
      </c>
      <c r="F23" s="58">
        <v>59.3</v>
      </c>
      <c r="G23" s="58">
        <f t="shared" si="5"/>
        <v>59.3</v>
      </c>
    </row>
    <row r="24" spans="1:7" s="8" customFormat="1" ht="24">
      <c r="A24" s="9" t="s">
        <v>23</v>
      </c>
      <c r="B24" s="59">
        <f>ROUND((B6+B20),2)</f>
        <v>2260.13</v>
      </c>
      <c r="C24" s="59">
        <f>ROUND((C6+C20),2)</f>
        <v>1936.34</v>
      </c>
      <c r="D24" s="59">
        <f>ROUND(SUM(B24:C24),2)</f>
        <v>4196.47</v>
      </c>
      <c r="E24" s="59">
        <f>ROUND((E6+E20),2)</f>
        <v>2605.23</v>
      </c>
      <c r="F24" s="59">
        <f>ROUND((F6+F20),2)</f>
        <v>2015.02</v>
      </c>
      <c r="G24" s="59">
        <f>ROUND(SUM(E24:F24),2)</f>
        <v>4620.25</v>
      </c>
    </row>
    <row r="25" spans="1:7" s="8" customFormat="1" ht="24">
      <c r="A25" s="13" t="s">
        <v>24</v>
      </c>
      <c r="B25" s="61">
        <f>ROUND((B24/B26)*1000,2)</f>
        <v>3657.17</v>
      </c>
      <c r="C25" s="62">
        <f>C24/B26*1000</f>
        <v>3133.2362459546921</v>
      </c>
      <c r="D25" s="61">
        <f>ROUND((D24/B26)*1000,2)</f>
        <v>6790.4</v>
      </c>
      <c r="E25" s="61">
        <f>ROUND((E24/E26)*1000,2)</f>
        <v>4461.01</v>
      </c>
      <c r="F25" s="62">
        <f>F24/E26*1000</f>
        <v>3450.3767123287671</v>
      </c>
      <c r="G25" s="61">
        <f>ROUND((G24/E26)*1000,2)</f>
        <v>7911.39</v>
      </c>
    </row>
    <row r="26" spans="1:7" s="8" customFormat="1" ht="24">
      <c r="A26" s="17" t="s">
        <v>25</v>
      </c>
      <c r="B26" s="93">
        <v>618</v>
      </c>
      <c r="C26" s="93"/>
      <c r="D26" s="93"/>
      <c r="E26" s="93">
        <v>584</v>
      </c>
      <c r="F26" s="93"/>
      <c r="G26" s="93"/>
    </row>
    <row r="27" spans="1:7" ht="24">
      <c r="A27" s="14" t="s">
        <v>63</v>
      </c>
      <c r="B27" s="93">
        <v>7750</v>
      </c>
      <c r="C27" s="93"/>
      <c r="D27" s="93"/>
      <c r="E27" s="93">
        <v>7750</v>
      </c>
      <c r="F27" s="93"/>
      <c r="G27" s="93"/>
    </row>
    <row r="28" spans="1:7" ht="24">
      <c r="A28" s="14" t="s">
        <v>50</v>
      </c>
      <c r="B28" s="94">
        <f>ROUND(B26*B27/1000,2)</f>
        <v>4789.5</v>
      </c>
      <c r="C28" s="94"/>
      <c r="D28" s="94"/>
      <c r="E28" s="94">
        <f>ROUND(E26*E27/1000,2)</f>
        <v>4526</v>
      </c>
      <c r="F28" s="94"/>
      <c r="G28" s="94"/>
    </row>
    <row r="29" spans="1:7" ht="24">
      <c r="A29" s="14" t="s">
        <v>62</v>
      </c>
      <c r="B29" s="44">
        <f>B28-B24</f>
        <v>2529.37</v>
      </c>
      <c r="C29" s="63" t="s">
        <v>68</v>
      </c>
      <c r="D29" s="44">
        <f>B28-D24</f>
        <v>593.02999999999975</v>
      </c>
      <c r="E29" s="44">
        <f>E28-E24</f>
        <v>1920.77</v>
      </c>
      <c r="F29" s="63" t="s">
        <v>68</v>
      </c>
      <c r="G29" s="44">
        <f>E28-G24</f>
        <v>-94.25</v>
      </c>
    </row>
    <row r="30" spans="1:7" ht="24">
      <c r="A30" s="15" t="s">
        <v>51</v>
      </c>
      <c r="B30" s="64">
        <f>B27-B25</f>
        <v>4092.83</v>
      </c>
      <c r="C30" s="65" t="s">
        <v>68</v>
      </c>
      <c r="D30" s="64">
        <f>B27-D25</f>
        <v>959.60000000000036</v>
      </c>
      <c r="E30" s="64">
        <f>E27-E25</f>
        <v>3288.99</v>
      </c>
      <c r="F30" s="65" t="s">
        <v>68</v>
      </c>
      <c r="G30" s="64">
        <f>E27-G25</f>
        <v>-161.39000000000033</v>
      </c>
    </row>
  </sheetData>
  <mergeCells count="9">
    <mergeCell ref="B27:D27"/>
    <mergeCell ref="E27:G27"/>
    <mergeCell ref="B28:D28"/>
    <mergeCell ref="E28:G28"/>
    <mergeCell ref="B3:G3"/>
    <mergeCell ref="B4:D4"/>
    <mergeCell ref="E4:G4"/>
    <mergeCell ref="B26:D26"/>
    <mergeCell ref="E26:G26"/>
  </mergeCells>
  <pageMargins left="0.31" right="0.2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J7" sqref="J7"/>
    </sheetView>
  </sheetViews>
  <sheetFormatPr defaultColWidth="8" defaultRowHeight="21.75"/>
  <cols>
    <col min="1" max="1" width="33.625" style="16" customWidth="1"/>
    <col min="2" max="7" width="9.75" style="2" customWidth="1"/>
    <col min="8" max="16384" width="8" style="2"/>
  </cols>
  <sheetData>
    <row r="1" spans="1:7" ht="27.75">
      <c r="A1" s="1" t="s">
        <v>70</v>
      </c>
    </row>
    <row r="2" spans="1:7" ht="21.75" customHeight="1">
      <c r="A2" s="18"/>
      <c r="G2" s="4" t="s">
        <v>0</v>
      </c>
    </row>
    <row r="3" spans="1:7" ht="27.75">
      <c r="A3" s="5"/>
      <c r="B3" s="95" t="s">
        <v>2</v>
      </c>
      <c r="C3" s="96"/>
      <c r="D3" s="96"/>
      <c r="E3" s="96"/>
      <c r="F3" s="96"/>
      <c r="G3" s="97"/>
    </row>
    <row r="4" spans="1:7" ht="27.75">
      <c r="A4" s="66" t="s">
        <v>1</v>
      </c>
      <c r="B4" s="95" t="s">
        <v>3</v>
      </c>
      <c r="C4" s="96"/>
      <c r="D4" s="97"/>
      <c r="E4" s="95" t="s">
        <v>4</v>
      </c>
      <c r="F4" s="96"/>
      <c r="G4" s="97"/>
    </row>
    <row r="5" spans="1:7" ht="27.75">
      <c r="A5" s="6"/>
      <c r="B5" s="55" t="s">
        <v>65</v>
      </c>
      <c r="C5" s="55" t="s">
        <v>66</v>
      </c>
      <c r="D5" s="55" t="s">
        <v>67</v>
      </c>
      <c r="E5" s="55" t="s">
        <v>65</v>
      </c>
      <c r="F5" s="55" t="s">
        <v>66</v>
      </c>
      <c r="G5" s="55" t="s">
        <v>67</v>
      </c>
    </row>
    <row r="6" spans="1:7" ht="24">
      <c r="A6" s="7" t="s">
        <v>5</v>
      </c>
      <c r="B6" s="67">
        <f>ROUND((B7+B12+B19),2)</f>
        <v>3001.08</v>
      </c>
      <c r="C6" s="67">
        <f>ROUND((C7+C12+C19),2)</f>
        <v>854.78</v>
      </c>
      <c r="D6" s="68">
        <f>ROUND(SUM(B6:C6),2)</f>
        <v>3855.86</v>
      </c>
      <c r="E6" s="67">
        <f>ROUND((E7+E12+E19),2)</f>
        <v>2455.5500000000002</v>
      </c>
      <c r="F6" s="67">
        <f>ROUND((F7+F12+F19),2)</f>
        <v>1139.1600000000001</v>
      </c>
      <c r="G6" s="68">
        <f>ROUND(SUM(E6:F6),2)</f>
        <v>3594.71</v>
      </c>
    </row>
    <row r="7" spans="1:7" s="8" customFormat="1" ht="24">
      <c r="A7" s="9" t="s">
        <v>6</v>
      </c>
      <c r="B7" s="69">
        <f>ROUND(SUM(B8:B11),2)</f>
        <v>1144.21</v>
      </c>
      <c r="C7" s="69">
        <f>ROUND(SUM(C8:C11),2)</f>
        <v>743.94</v>
      </c>
      <c r="D7" s="70">
        <f>ROUND(SUM(B7:C7),2)</f>
        <v>1888.15</v>
      </c>
      <c r="E7" s="69">
        <f>ROUND(SUM(E8:E11),2)</f>
        <v>736.05</v>
      </c>
      <c r="F7" s="69">
        <f>ROUND(SUM(F8:F11),2)</f>
        <v>1057.2</v>
      </c>
      <c r="G7" s="70">
        <f>ROUND(SUM(E7:F7),2)</f>
        <v>1793.25</v>
      </c>
    </row>
    <row r="8" spans="1:7" s="8" customFormat="1" ht="24">
      <c r="A8" s="10" t="s">
        <v>7</v>
      </c>
      <c r="B8" s="71">
        <v>399.33</v>
      </c>
      <c r="C8" s="71">
        <v>209.11</v>
      </c>
      <c r="D8" s="71">
        <f>SUM(B8:C8)</f>
        <v>608.44000000000005</v>
      </c>
      <c r="E8" s="71">
        <v>168.16</v>
      </c>
      <c r="F8" s="71">
        <v>276.19</v>
      </c>
      <c r="G8" s="71">
        <f t="shared" ref="G8:G11" si="0">SUM(E8:F8)</f>
        <v>444.35</v>
      </c>
    </row>
    <row r="9" spans="1:7" s="8" customFormat="1" ht="24">
      <c r="A9" s="10" t="s">
        <v>26</v>
      </c>
      <c r="B9" s="71">
        <v>75.33</v>
      </c>
      <c r="C9" s="71">
        <v>87.5</v>
      </c>
      <c r="D9" s="71">
        <f>SUM(B9:C9)</f>
        <v>162.82999999999998</v>
      </c>
      <c r="E9" s="71">
        <v>54.62</v>
      </c>
      <c r="F9" s="71">
        <v>117.56</v>
      </c>
      <c r="G9" s="71">
        <f t="shared" si="0"/>
        <v>172.18</v>
      </c>
    </row>
    <row r="10" spans="1:7" s="8" customFormat="1" ht="24">
      <c r="A10" s="10" t="s">
        <v>9</v>
      </c>
      <c r="B10" s="71">
        <v>116.44</v>
      </c>
      <c r="C10" s="71">
        <v>316.7</v>
      </c>
      <c r="D10" s="71">
        <f>SUM(B10:C10)</f>
        <v>433.14</v>
      </c>
      <c r="E10" s="71">
        <v>91.84</v>
      </c>
      <c r="F10" s="71">
        <v>294.67</v>
      </c>
      <c r="G10" s="71">
        <f t="shared" si="0"/>
        <v>386.51</v>
      </c>
    </row>
    <row r="11" spans="1:7" s="8" customFormat="1" ht="24">
      <c r="A11" s="10" t="s">
        <v>10</v>
      </c>
      <c r="B11" s="71">
        <v>553.11</v>
      </c>
      <c r="C11" s="71">
        <v>130.63</v>
      </c>
      <c r="D11" s="71">
        <f>SUM(B11:C11)</f>
        <v>683.74</v>
      </c>
      <c r="E11" s="71">
        <v>421.43</v>
      </c>
      <c r="F11" s="71">
        <v>368.78</v>
      </c>
      <c r="G11" s="71">
        <f t="shared" si="0"/>
        <v>790.21</v>
      </c>
    </row>
    <row r="12" spans="1:7" s="8" customFormat="1" ht="24">
      <c r="A12" s="9" t="s">
        <v>11</v>
      </c>
      <c r="B12" s="69">
        <f>ROUND(SUM(B13:B18),2)</f>
        <v>1856.87</v>
      </c>
      <c r="C12" s="69">
        <f>ROUND(SUM(C13:C18),2)</f>
        <v>22.92</v>
      </c>
      <c r="D12" s="70">
        <f>ROUND(SUM(B12:C12),2)</f>
        <v>1879.79</v>
      </c>
      <c r="E12" s="69">
        <f>ROUND(SUM(E13:E18),2)</f>
        <v>1719.5</v>
      </c>
      <c r="F12" s="69">
        <f>ROUND(SUM(F13:F18),2)</f>
        <v>0</v>
      </c>
      <c r="G12" s="70">
        <f>ROUND(SUM(E12:F12),2)</f>
        <v>1719.5</v>
      </c>
    </row>
    <row r="13" spans="1:7" s="8" customFormat="1" ht="24">
      <c r="A13" s="10" t="s">
        <v>12</v>
      </c>
      <c r="B13" s="71">
        <v>591.84</v>
      </c>
      <c r="C13" s="71">
        <v>0</v>
      </c>
      <c r="D13" s="71">
        <f t="shared" ref="D13:D18" si="1">SUM(B13:C13)</f>
        <v>591.84</v>
      </c>
      <c r="E13" s="71">
        <v>511.69</v>
      </c>
      <c r="F13" s="71">
        <v>0</v>
      </c>
      <c r="G13" s="71">
        <f t="shared" ref="G13:G18" si="2">SUM(E13:F13)</f>
        <v>511.69</v>
      </c>
    </row>
    <row r="14" spans="1:7" s="8" customFormat="1" ht="24">
      <c r="A14" s="10" t="s">
        <v>13</v>
      </c>
      <c r="B14" s="71">
        <v>944.79</v>
      </c>
      <c r="C14" s="71">
        <v>22.47</v>
      </c>
      <c r="D14" s="71">
        <f t="shared" si="1"/>
        <v>967.26</v>
      </c>
      <c r="E14" s="71">
        <v>929.71</v>
      </c>
      <c r="F14" s="71">
        <v>0</v>
      </c>
      <c r="G14" s="71">
        <f t="shared" si="2"/>
        <v>929.71</v>
      </c>
    </row>
    <row r="15" spans="1:7" s="8" customFormat="1" ht="24">
      <c r="A15" s="10" t="s">
        <v>27</v>
      </c>
      <c r="B15" s="71">
        <v>172.77</v>
      </c>
      <c r="C15" s="71">
        <v>0</v>
      </c>
      <c r="D15" s="71">
        <f t="shared" si="1"/>
        <v>172.77</v>
      </c>
      <c r="E15" s="71">
        <v>186.35000000000002</v>
      </c>
      <c r="F15" s="71">
        <v>0</v>
      </c>
      <c r="G15" s="71">
        <f t="shared" si="2"/>
        <v>186.35000000000002</v>
      </c>
    </row>
    <row r="16" spans="1:7" s="8" customFormat="1" ht="24">
      <c r="A16" s="10" t="s">
        <v>15</v>
      </c>
      <c r="B16" s="71">
        <v>3.75</v>
      </c>
      <c r="C16" s="71">
        <v>0</v>
      </c>
      <c r="D16" s="71">
        <f t="shared" si="1"/>
        <v>3.75</v>
      </c>
      <c r="E16" s="71">
        <v>20.94</v>
      </c>
      <c r="F16" s="71">
        <v>0</v>
      </c>
      <c r="G16" s="71">
        <f t="shared" si="2"/>
        <v>20.94</v>
      </c>
    </row>
    <row r="17" spans="1:7" s="8" customFormat="1" ht="24">
      <c r="A17" s="11" t="s">
        <v>16</v>
      </c>
      <c r="B17" s="71">
        <v>140.91</v>
      </c>
      <c r="C17" s="71">
        <v>0.45</v>
      </c>
      <c r="D17" s="71">
        <f t="shared" si="1"/>
        <v>141.35999999999999</v>
      </c>
      <c r="E17" s="71">
        <v>64.8</v>
      </c>
      <c r="F17" s="71">
        <v>0</v>
      </c>
      <c r="G17" s="71">
        <f t="shared" si="2"/>
        <v>64.8</v>
      </c>
    </row>
    <row r="18" spans="1:7" s="8" customFormat="1" ht="24">
      <c r="A18" s="10" t="s">
        <v>17</v>
      </c>
      <c r="B18" s="71">
        <v>2.81</v>
      </c>
      <c r="C18" s="71">
        <v>0</v>
      </c>
      <c r="D18" s="71">
        <f t="shared" si="1"/>
        <v>2.81</v>
      </c>
      <c r="E18" s="71">
        <v>6.01</v>
      </c>
      <c r="F18" s="71">
        <v>0</v>
      </c>
      <c r="G18" s="71">
        <f t="shared" si="2"/>
        <v>6.01</v>
      </c>
    </row>
    <row r="19" spans="1:7" s="8" customFormat="1" ht="24">
      <c r="A19" s="9" t="s">
        <v>18</v>
      </c>
      <c r="B19" s="69"/>
      <c r="C19" s="69">
        <f>ROUND((B7+B12+C7+C12)*0.07*4/12,2)</f>
        <v>87.92</v>
      </c>
      <c r="D19" s="70">
        <f>ROUND(SUM(B19:C19),2)</f>
        <v>87.92</v>
      </c>
      <c r="E19" s="69"/>
      <c r="F19" s="69">
        <f>ROUND((E7+E12+F7+F12)*0.07*4/12,2)</f>
        <v>81.96</v>
      </c>
      <c r="G19" s="70">
        <f>ROUND(SUM(E19:F19),2)</f>
        <v>81.96</v>
      </c>
    </row>
    <row r="20" spans="1:7" s="8" customFormat="1" ht="24">
      <c r="A20" s="9" t="s">
        <v>28</v>
      </c>
      <c r="B20" s="69">
        <f>ROUND(SUM(B21:B23),2)</f>
        <v>0</v>
      </c>
      <c r="C20" s="69">
        <f>ROUND(SUM(C21:C23),2)</f>
        <v>533.48</v>
      </c>
      <c r="D20" s="70">
        <f>ROUND(SUM(B20:C20),2)</f>
        <v>533.48</v>
      </c>
      <c r="E20" s="69">
        <f>ROUND(SUM(E21:E23),2)</f>
        <v>0</v>
      </c>
      <c r="F20" s="69">
        <f>ROUND(SUM(F21:F23),2)</f>
        <v>556.21</v>
      </c>
      <c r="G20" s="70">
        <f>ROUND(SUM(E20:F20),2)</f>
        <v>556.21</v>
      </c>
    </row>
    <row r="21" spans="1:7" s="8" customFormat="1" ht="24">
      <c r="A21" s="10" t="s">
        <v>29</v>
      </c>
      <c r="B21" s="71">
        <v>0</v>
      </c>
      <c r="C21" s="71">
        <v>499.25</v>
      </c>
      <c r="D21" s="71">
        <f t="shared" ref="D21:D23" si="3">SUM(B21:C21)</f>
        <v>499.25</v>
      </c>
      <c r="E21" s="71">
        <v>0</v>
      </c>
      <c r="F21" s="71">
        <v>447.07</v>
      </c>
      <c r="G21" s="71">
        <f t="shared" ref="G21:G23" si="4">SUM(E21:F21)</f>
        <v>447.07</v>
      </c>
    </row>
    <row r="22" spans="1:7" s="8" customFormat="1" ht="24">
      <c r="A22" s="10" t="s">
        <v>30</v>
      </c>
      <c r="B22" s="71">
        <v>0</v>
      </c>
      <c r="C22" s="71">
        <v>26.17</v>
      </c>
      <c r="D22" s="71">
        <f t="shared" si="3"/>
        <v>26.17</v>
      </c>
      <c r="E22" s="71">
        <v>0</v>
      </c>
      <c r="F22" s="71">
        <v>81.150000000000006</v>
      </c>
      <c r="G22" s="71">
        <f t="shared" si="4"/>
        <v>81.150000000000006</v>
      </c>
    </row>
    <row r="23" spans="1:7" s="8" customFormat="1" ht="24">
      <c r="A23" s="12" t="s">
        <v>31</v>
      </c>
      <c r="B23" s="71">
        <v>0</v>
      </c>
      <c r="C23" s="71">
        <v>8.06</v>
      </c>
      <c r="D23" s="71">
        <f t="shared" si="3"/>
        <v>8.06</v>
      </c>
      <c r="E23" s="71">
        <v>0</v>
      </c>
      <c r="F23" s="71">
        <v>27.99</v>
      </c>
      <c r="G23" s="71">
        <f t="shared" si="4"/>
        <v>27.99</v>
      </c>
    </row>
    <row r="24" spans="1:7" s="8" customFormat="1" ht="24">
      <c r="A24" s="9" t="s">
        <v>32</v>
      </c>
      <c r="B24" s="69">
        <f>ROUND((B6+B20),2)</f>
        <v>3001.08</v>
      </c>
      <c r="C24" s="69">
        <f>ROUND((C6+C20),2)</f>
        <v>1388.26</v>
      </c>
      <c r="D24" s="70">
        <f>ROUND(SUM(B24:C24),2)</f>
        <v>4389.34</v>
      </c>
      <c r="E24" s="69">
        <f>ROUND((E6+E20),2)</f>
        <v>2455.5500000000002</v>
      </c>
      <c r="F24" s="69">
        <f>ROUND((F6+F20),2)</f>
        <v>1695.37</v>
      </c>
      <c r="G24" s="70">
        <f>ROUND(SUM(E24:F24),2)</f>
        <v>4150.92</v>
      </c>
    </row>
    <row r="25" spans="1:7" s="8" customFormat="1" ht="24">
      <c r="A25" s="13" t="s">
        <v>33</v>
      </c>
      <c r="B25" s="69">
        <f>ROUND(B24/B26,2)</f>
        <v>4.22</v>
      </c>
      <c r="C25" s="69">
        <f>C24/B26</f>
        <v>1.9539197748064743</v>
      </c>
      <c r="D25" s="70">
        <f>ROUND(D24/B26,2)</f>
        <v>6.18</v>
      </c>
      <c r="E25" s="69">
        <f>ROUND(E24/E26,2)</f>
        <v>3.8</v>
      </c>
      <c r="F25" s="69">
        <f>F24/E26</f>
        <v>2.6253871407333991</v>
      </c>
      <c r="G25" s="70">
        <f>ROUND(G24/E26,2)</f>
        <v>6.43</v>
      </c>
    </row>
    <row r="26" spans="1:7" s="8" customFormat="1" ht="24">
      <c r="A26" s="17" t="s">
        <v>25</v>
      </c>
      <c r="B26" s="102">
        <v>710.5</v>
      </c>
      <c r="C26" s="103"/>
      <c r="D26" s="104"/>
      <c r="E26" s="102">
        <v>645.76</v>
      </c>
      <c r="F26" s="103"/>
      <c r="G26" s="104"/>
    </row>
    <row r="27" spans="1:7" s="8" customFormat="1" ht="24">
      <c r="A27" s="30" t="s">
        <v>64</v>
      </c>
      <c r="B27" s="98">
        <v>6.98</v>
      </c>
      <c r="C27" s="99"/>
      <c r="D27" s="100"/>
      <c r="E27" s="98">
        <v>6.98</v>
      </c>
      <c r="F27" s="99"/>
      <c r="G27" s="100"/>
    </row>
    <row r="28" spans="1:7" ht="24">
      <c r="A28" s="14" t="s">
        <v>50</v>
      </c>
      <c r="B28" s="101">
        <f>B26*B27</f>
        <v>4959.29</v>
      </c>
      <c r="C28" s="101"/>
      <c r="D28" s="101"/>
      <c r="E28" s="101">
        <f>E26*E27</f>
        <v>4507.4048000000003</v>
      </c>
      <c r="F28" s="101"/>
      <c r="G28" s="101"/>
    </row>
    <row r="29" spans="1:7" ht="24">
      <c r="A29" s="14" t="s">
        <v>62</v>
      </c>
      <c r="B29" s="72">
        <f>B28-B24</f>
        <v>1958.21</v>
      </c>
      <c r="C29" s="72"/>
      <c r="D29" s="72">
        <f>B28-D24</f>
        <v>569.94999999999982</v>
      </c>
      <c r="E29" s="72">
        <f>E28-E24</f>
        <v>2051.8548000000001</v>
      </c>
      <c r="F29" s="72"/>
      <c r="G29" s="72">
        <f>E28-G24</f>
        <v>356.48480000000018</v>
      </c>
    </row>
    <row r="30" spans="1:7" ht="24">
      <c r="A30" s="15" t="s">
        <v>61</v>
      </c>
      <c r="B30" s="73">
        <f>B27-B25</f>
        <v>2.7600000000000007</v>
      </c>
      <c r="C30" s="74"/>
      <c r="D30" s="73">
        <f>B27-D25</f>
        <v>0.80000000000000071</v>
      </c>
      <c r="E30" s="73">
        <f>E27-E25</f>
        <v>3.1800000000000006</v>
      </c>
      <c r="F30" s="74"/>
      <c r="G30" s="73">
        <f>E27-G25</f>
        <v>0.55000000000000071</v>
      </c>
    </row>
    <row r="31" spans="1:7">
      <c r="A31" s="19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mergeCells count="9">
    <mergeCell ref="B27:D27"/>
    <mergeCell ref="E27:G27"/>
    <mergeCell ref="B28:D28"/>
    <mergeCell ref="E28:G28"/>
    <mergeCell ref="B3:G3"/>
    <mergeCell ref="B4:D4"/>
    <mergeCell ref="E4:G4"/>
    <mergeCell ref="B26:D26"/>
    <mergeCell ref="E26:G26"/>
  </mergeCells>
  <pageMargins left="0.33" right="0.2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>
      <selection activeCell="I24" sqref="I24"/>
    </sheetView>
  </sheetViews>
  <sheetFormatPr defaultColWidth="9.125" defaultRowHeight="24"/>
  <cols>
    <col min="1" max="1" width="33.625" style="35" customWidth="1"/>
    <col min="2" max="7" width="9.875" style="20" customWidth="1"/>
    <col min="8" max="16384" width="9.125" style="20"/>
  </cols>
  <sheetData>
    <row r="1" spans="1:7" ht="27.75">
      <c r="A1" s="1" t="s">
        <v>71</v>
      </c>
    </row>
    <row r="2" spans="1:7">
      <c r="A2" s="21"/>
      <c r="B2" s="75"/>
      <c r="C2" s="75"/>
      <c r="D2" s="83"/>
      <c r="E2" s="75"/>
      <c r="F2" s="75"/>
      <c r="G2" s="83" t="s">
        <v>0</v>
      </c>
    </row>
    <row r="3" spans="1:7">
      <c r="A3" s="84"/>
      <c r="B3" s="111" t="s">
        <v>2</v>
      </c>
      <c r="C3" s="112"/>
      <c r="D3" s="112"/>
      <c r="E3" s="112"/>
      <c r="F3" s="112"/>
      <c r="G3" s="113"/>
    </row>
    <row r="4" spans="1:7" ht="27.75">
      <c r="A4" s="85" t="s">
        <v>1</v>
      </c>
      <c r="B4" s="114" t="s">
        <v>3</v>
      </c>
      <c r="C4" s="115"/>
      <c r="D4" s="116"/>
      <c r="E4" s="114" t="s">
        <v>4</v>
      </c>
      <c r="F4" s="115"/>
      <c r="G4" s="116"/>
    </row>
    <row r="5" spans="1:7" ht="27.75">
      <c r="A5" s="36"/>
      <c r="B5" s="55" t="s">
        <v>65</v>
      </c>
      <c r="C5" s="55" t="s">
        <v>66</v>
      </c>
      <c r="D5" s="55" t="s">
        <v>67</v>
      </c>
      <c r="E5" s="55" t="s">
        <v>65</v>
      </c>
      <c r="F5" s="55" t="s">
        <v>66</v>
      </c>
      <c r="G5" s="55" t="s">
        <v>67</v>
      </c>
    </row>
    <row r="6" spans="1:7">
      <c r="A6" s="22" t="s">
        <v>34</v>
      </c>
      <c r="B6" s="76">
        <f>B7+B12+B19</f>
        <v>6265.130000000001</v>
      </c>
      <c r="C6" s="76">
        <f>C7+C12+C19</f>
        <v>1797.1399999999999</v>
      </c>
      <c r="D6" s="76">
        <f t="shared" ref="D6:D11" si="0">SUM(B6:C6)</f>
        <v>8062.27</v>
      </c>
      <c r="E6" s="76">
        <f>E7+E12+E19</f>
        <v>5727.16</v>
      </c>
      <c r="F6" s="76">
        <f>F7+F12+F19</f>
        <v>2151.0099999999998</v>
      </c>
      <c r="G6" s="76">
        <f t="shared" ref="G6:G11" si="1">SUM(E6:F6)</f>
        <v>7878.17</v>
      </c>
    </row>
    <row r="7" spans="1:7">
      <c r="A7" s="23" t="s">
        <v>35</v>
      </c>
      <c r="B7" s="77">
        <f>SUM(B8:B11)</f>
        <v>3855.59</v>
      </c>
      <c r="C7" s="77">
        <f>SUM(C8:C11)</f>
        <v>653.77</v>
      </c>
      <c r="D7" s="77">
        <f t="shared" si="0"/>
        <v>4509.3600000000006</v>
      </c>
      <c r="E7" s="77">
        <f>SUM(E8:E11)</f>
        <v>3979.38</v>
      </c>
      <c r="F7" s="77">
        <f>SUM(F8:F11)</f>
        <v>587.22</v>
      </c>
      <c r="G7" s="77">
        <f t="shared" si="1"/>
        <v>4566.6000000000004</v>
      </c>
    </row>
    <row r="8" spans="1:7">
      <c r="A8" s="24" t="s">
        <v>36</v>
      </c>
      <c r="B8" s="78">
        <v>119.39</v>
      </c>
      <c r="C8" s="78">
        <v>348.34</v>
      </c>
      <c r="D8" s="78">
        <f t="shared" si="0"/>
        <v>467.72999999999996</v>
      </c>
      <c r="E8" s="78">
        <v>299.91000000000003</v>
      </c>
      <c r="F8" s="78">
        <v>113.03</v>
      </c>
      <c r="G8" s="78">
        <f t="shared" si="1"/>
        <v>412.94000000000005</v>
      </c>
    </row>
    <row r="9" spans="1:7">
      <c r="A9" s="24" t="s">
        <v>37</v>
      </c>
      <c r="B9" s="78">
        <v>204.16</v>
      </c>
      <c r="C9" s="78">
        <v>42.94</v>
      </c>
      <c r="D9" s="78">
        <f t="shared" si="0"/>
        <v>247.1</v>
      </c>
      <c r="E9" s="78">
        <v>232.52</v>
      </c>
      <c r="F9" s="78">
        <v>116.26</v>
      </c>
      <c r="G9" s="78">
        <f t="shared" si="1"/>
        <v>348.78000000000003</v>
      </c>
    </row>
    <row r="10" spans="1:7">
      <c r="A10" s="24" t="s">
        <v>38</v>
      </c>
      <c r="B10" s="78">
        <v>375.03</v>
      </c>
      <c r="C10" s="78">
        <v>262.49</v>
      </c>
      <c r="D10" s="78">
        <f t="shared" si="0"/>
        <v>637.52</v>
      </c>
      <c r="E10" s="78">
        <v>300.16000000000003</v>
      </c>
      <c r="F10" s="78">
        <v>355.91</v>
      </c>
      <c r="G10" s="78">
        <f t="shared" si="1"/>
        <v>656.07</v>
      </c>
    </row>
    <row r="11" spans="1:7">
      <c r="A11" s="24" t="s">
        <v>39</v>
      </c>
      <c r="B11" s="78">
        <v>3157.01</v>
      </c>
      <c r="C11" s="78">
        <v>0</v>
      </c>
      <c r="D11" s="78">
        <f t="shared" si="0"/>
        <v>3157.01</v>
      </c>
      <c r="E11" s="78">
        <v>3146.79</v>
      </c>
      <c r="F11" s="78">
        <v>2.02</v>
      </c>
      <c r="G11" s="78">
        <f t="shared" si="1"/>
        <v>3148.81</v>
      </c>
    </row>
    <row r="12" spans="1:7">
      <c r="A12" s="23" t="s">
        <v>40</v>
      </c>
      <c r="B12" s="77">
        <f>SUM(B13:B18)</f>
        <v>2409.5400000000004</v>
      </c>
      <c r="C12" s="77">
        <f>SUM(C13:C18)</f>
        <v>615.92999999999995</v>
      </c>
      <c r="D12" s="77">
        <f t="shared" ref="D12:D18" si="2">SUM(B12:C12)</f>
        <v>3025.4700000000003</v>
      </c>
      <c r="E12" s="77">
        <f>SUM(E13:E18)</f>
        <v>1747.7799999999997</v>
      </c>
      <c r="F12" s="77">
        <f>SUM(F13:F18)</f>
        <v>1048.3999999999999</v>
      </c>
      <c r="G12" s="77">
        <f t="shared" ref="G12:G18" si="3">SUM(E12:F12)</f>
        <v>2796.1799999999994</v>
      </c>
    </row>
    <row r="13" spans="1:7">
      <c r="A13" s="24" t="s">
        <v>41</v>
      </c>
      <c r="B13" s="78">
        <v>481.44</v>
      </c>
      <c r="C13" s="78">
        <v>611.63</v>
      </c>
      <c r="D13" s="78">
        <f t="shared" si="2"/>
        <v>1093.07</v>
      </c>
      <c r="E13" s="78">
        <v>148</v>
      </c>
      <c r="F13" s="78">
        <v>1017.52</v>
      </c>
      <c r="G13" s="78">
        <f t="shared" si="3"/>
        <v>1165.52</v>
      </c>
    </row>
    <row r="14" spans="1:7">
      <c r="A14" s="24" t="s">
        <v>42</v>
      </c>
      <c r="B14" s="78">
        <v>1254.02</v>
      </c>
      <c r="C14" s="78">
        <v>0</v>
      </c>
      <c r="D14" s="78">
        <f t="shared" si="2"/>
        <v>1254.02</v>
      </c>
      <c r="E14" s="78">
        <v>1135.01</v>
      </c>
      <c r="F14" s="78">
        <v>30.33</v>
      </c>
      <c r="G14" s="78">
        <f t="shared" si="3"/>
        <v>1165.3399999999999</v>
      </c>
    </row>
    <row r="15" spans="1:7">
      <c r="A15" s="24" t="s">
        <v>43</v>
      </c>
      <c r="B15" s="78">
        <v>408.17</v>
      </c>
      <c r="C15" s="78">
        <v>0</v>
      </c>
      <c r="D15" s="78">
        <f t="shared" si="2"/>
        <v>408.17</v>
      </c>
      <c r="E15" s="78">
        <v>345.4</v>
      </c>
      <c r="F15" s="78">
        <v>0</v>
      </c>
      <c r="G15" s="78">
        <f t="shared" si="3"/>
        <v>345.4</v>
      </c>
    </row>
    <row r="16" spans="1:7">
      <c r="A16" s="24" t="s">
        <v>44</v>
      </c>
      <c r="B16" s="78">
        <v>180.64</v>
      </c>
      <c r="C16" s="78">
        <v>0</v>
      </c>
      <c r="D16" s="78">
        <f t="shared" si="2"/>
        <v>180.64</v>
      </c>
      <c r="E16" s="78">
        <v>31.39</v>
      </c>
      <c r="F16" s="78">
        <v>0</v>
      </c>
      <c r="G16" s="78">
        <f t="shared" si="3"/>
        <v>31.39</v>
      </c>
    </row>
    <row r="17" spans="1:7">
      <c r="A17" s="25" t="s">
        <v>45</v>
      </c>
      <c r="B17" s="78">
        <v>73.010000000000005</v>
      </c>
      <c r="C17" s="78">
        <v>0</v>
      </c>
      <c r="D17" s="78">
        <f t="shared" si="2"/>
        <v>73.010000000000005</v>
      </c>
      <c r="E17" s="78">
        <v>71.86</v>
      </c>
      <c r="F17" s="78">
        <v>0</v>
      </c>
      <c r="G17" s="78">
        <f t="shared" si="3"/>
        <v>71.86</v>
      </c>
    </row>
    <row r="18" spans="1:7" ht="23.45" customHeight="1">
      <c r="A18" s="26" t="s">
        <v>46</v>
      </c>
      <c r="B18" s="78">
        <v>12.26</v>
      </c>
      <c r="C18" s="78">
        <v>4.3</v>
      </c>
      <c r="D18" s="78">
        <f t="shared" si="2"/>
        <v>16.559999999999999</v>
      </c>
      <c r="E18" s="78">
        <v>16.12</v>
      </c>
      <c r="F18" s="78">
        <v>0.55000000000000004</v>
      </c>
      <c r="G18" s="78">
        <f t="shared" si="3"/>
        <v>16.670000000000002</v>
      </c>
    </row>
    <row r="19" spans="1:7" ht="23.45" customHeight="1">
      <c r="A19" s="27" t="s">
        <v>18</v>
      </c>
      <c r="B19" s="77"/>
      <c r="C19" s="77">
        <f>ROUND(((B7+B12+C7+C12)*0.07),2)</f>
        <v>527.44000000000005</v>
      </c>
      <c r="D19" s="77">
        <f t="shared" ref="D19" si="4">SUM(B19:C19)</f>
        <v>527.44000000000005</v>
      </c>
      <c r="E19" s="77"/>
      <c r="F19" s="77">
        <f>ROUND(((E7+E12+F7+F12)*0.07),2)</f>
        <v>515.39</v>
      </c>
      <c r="G19" s="77">
        <f t="shared" ref="G19" si="5">SUM(E19:F19)</f>
        <v>515.39</v>
      </c>
    </row>
    <row r="20" spans="1:7" ht="23.45" customHeight="1">
      <c r="A20" s="23" t="s">
        <v>28</v>
      </c>
      <c r="B20" s="77">
        <f>SUM(B21:B23)</f>
        <v>0</v>
      </c>
      <c r="C20" s="77">
        <f>SUM(C21:C23)</f>
        <v>1795.16</v>
      </c>
      <c r="D20" s="77">
        <f>SUM(B20:C20)</f>
        <v>1795.16</v>
      </c>
      <c r="E20" s="77">
        <f>SUM(E21:E23)</f>
        <v>0</v>
      </c>
      <c r="F20" s="77">
        <f>SUM(F21:F23)</f>
        <v>1502.91</v>
      </c>
      <c r="G20" s="77">
        <f>SUM(E20:F20)</f>
        <v>1502.91</v>
      </c>
    </row>
    <row r="21" spans="1:7" ht="23.45" customHeight="1">
      <c r="A21" s="24" t="s">
        <v>29</v>
      </c>
      <c r="B21" s="78">
        <v>0</v>
      </c>
      <c r="C21" s="78">
        <v>1590.7</v>
      </c>
      <c r="D21" s="78">
        <f t="shared" ref="D21:D23" si="6">SUM(B21:C21)</f>
        <v>1590.7</v>
      </c>
      <c r="E21" s="78">
        <v>0</v>
      </c>
      <c r="F21" s="78">
        <v>1339.46</v>
      </c>
      <c r="G21" s="78">
        <f t="shared" ref="G21:G23" si="7">SUM(E21:F21)</f>
        <v>1339.46</v>
      </c>
    </row>
    <row r="22" spans="1:7" ht="23.45" customHeight="1">
      <c r="A22" s="24" t="s">
        <v>30</v>
      </c>
      <c r="B22" s="78">
        <v>0</v>
      </c>
      <c r="C22" s="78">
        <v>142.31</v>
      </c>
      <c r="D22" s="78">
        <f t="shared" si="6"/>
        <v>142.31</v>
      </c>
      <c r="E22" s="78">
        <v>0</v>
      </c>
      <c r="F22" s="78">
        <v>125.91</v>
      </c>
      <c r="G22" s="78">
        <f t="shared" si="7"/>
        <v>125.91</v>
      </c>
    </row>
    <row r="23" spans="1:7" ht="23.45" customHeight="1">
      <c r="A23" s="28" t="s">
        <v>47</v>
      </c>
      <c r="B23" s="78">
        <v>0</v>
      </c>
      <c r="C23" s="78">
        <v>62.15</v>
      </c>
      <c r="D23" s="78">
        <f t="shared" si="6"/>
        <v>62.15</v>
      </c>
      <c r="E23" s="78">
        <v>0</v>
      </c>
      <c r="F23" s="78">
        <v>37.54</v>
      </c>
      <c r="G23" s="78">
        <f t="shared" si="7"/>
        <v>37.54</v>
      </c>
    </row>
    <row r="24" spans="1:7" ht="23.45" customHeight="1">
      <c r="A24" s="23" t="s">
        <v>32</v>
      </c>
      <c r="B24" s="77">
        <f>B6+B20</f>
        <v>6265.130000000001</v>
      </c>
      <c r="C24" s="77">
        <f>C6+C20</f>
        <v>3592.3</v>
      </c>
      <c r="D24" s="77">
        <f>SUM(B24:C24)</f>
        <v>9857.43</v>
      </c>
      <c r="E24" s="77">
        <f>E6+E20</f>
        <v>5727.16</v>
      </c>
      <c r="F24" s="77">
        <f>F6+F20</f>
        <v>3653.92</v>
      </c>
      <c r="G24" s="77">
        <f>SUM(E24:F24)</f>
        <v>9381.08</v>
      </c>
    </row>
    <row r="25" spans="1:7" ht="23.45" customHeight="1">
      <c r="A25" s="23" t="s">
        <v>48</v>
      </c>
      <c r="B25" s="79">
        <f>ROUND(B24/B26*1000,2)</f>
        <v>512.15</v>
      </c>
      <c r="C25" s="80">
        <f>C24/B26*1000</f>
        <v>293.65650290198647</v>
      </c>
      <c r="D25" s="79">
        <f>ROUND(D24/B26*1000,2)</f>
        <v>805.81</v>
      </c>
      <c r="E25" s="79">
        <f>ROUND(E24/E26*1000,2)</f>
        <v>518.05999999999995</v>
      </c>
      <c r="F25" s="80">
        <f>F24/E26*1000</f>
        <v>330.52193577566715</v>
      </c>
      <c r="G25" s="79">
        <f>ROUND(G24/E26*1000,2)</f>
        <v>848.58</v>
      </c>
    </row>
    <row r="26" spans="1:7" s="29" customFormat="1" ht="23.45" customHeight="1">
      <c r="A26" s="24" t="s">
        <v>25</v>
      </c>
      <c r="B26" s="117">
        <v>12233</v>
      </c>
      <c r="C26" s="118"/>
      <c r="D26" s="119"/>
      <c r="E26" s="117">
        <v>11055</v>
      </c>
      <c r="F26" s="118"/>
      <c r="G26" s="119"/>
    </row>
    <row r="27" spans="1:7" s="29" customFormat="1" ht="23.45" customHeight="1">
      <c r="A27" s="30" t="s">
        <v>49</v>
      </c>
      <c r="B27" s="105">
        <v>828</v>
      </c>
      <c r="C27" s="106"/>
      <c r="D27" s="107"/>
      <c r="E27" s="105">
        <v>828</v>
      </c>
      <c r="F27" s="106"/>
      <c r="G27" s="107"/>
    </row>
    <row r="28" spans="1:7" s="29" customFormat="1" ht="23.45" customHeight="1">
      <c r="A28" s="30" t="s">
        <v>50</v>
      </c>
      <c r="B28" s="108">
        <f>B26*B27/1000</f>
        <v>10128.924000000001</v>
      </c>
      <c r="C28" s="109"/>
      <c r="D28" s="110"/>
      <c r="E28" s="108">
        <f>E26*E27/1000</f>
        <v>9153.5400000000009</v>
      </c>
      <c r="F28" s="109"/>
      <c r="G28" s="110"/>
    </row>
    <row r="29" spans="1:7" s="29" customFormat="1" ht="23.45" customHeight="1">
      <c r="A29" s="14" t="s">
        <v>62</v>
      </c>
      <c r="B29" s="81">
        <f>B28-B24</f>
        <v>3863.7939999999999</v>
      </c>
      <c r="C29" s="81"/>
      <c r="D29" s="81">
        <f>B28-D24</f>
        <v>271.4940000000006</v>
      </c>
      <c r="E29" s="81">
        <f>E28-E24</f>
        <v>3426.380000000001</v>
      </c>
      <c r="F29" s="81"/>
      <c r="G29" s="81">
        <f>E28-G24</f>
        <v>-227.53999999999905</v>
      </c>
    </row>
    <row r="30" spans="1:7" s="29" customFormat="1" ht="23.45" customHeight="1">
      <c r="A30" s="31" t="s">
        <v>51</v>
      </c>
      <c r="B30" s="82">
        <f>B27-B25</f>
        <v>315.85000000000002</v>
      </c>
      <c r="C30" s="82"/>
      <c r="D30" s="82">
        <f>B27-D25</f>
        <v>22.190000000000055</v>
      </c>
      <c r="E30" s="82">
        <f>E27-E25</f>
        <v>309.94000000000005</v>
      </c>
      <c r="F30" s="82"/>
      <c r="G30" s="82">
        <f>E27-G25</f>
        <v>-20.580000000000041</v>
      </c>
    </row>
    <row r="31" spans="1:7" s="33" customFormat="1" ht="20.100000000000001" customHeight="1">
      <c r="A31" s="32"/>
    </row>
    <row r="32" spans="1:7" ht="21.95" customHeight="1">
      <c r="A32" s="34"/>
    </row>
    <row r="33" spans="1:1" ht="21.95" customHeight="1"/>
    <row r="34" spans="1:1">
      <c r="A34" s="20"/>
    </row>
    <row r="35" spans="1:1">
      <c r="A35" s="20"/>
    </row>
    <row r="36" spans="1:1">
      <c r="A36" s="20"/>
    </row>
    <row r="37" spans="1:1">
      <c r="A37" s="20"/>
    </row>
    <row r="38" spans="1:1">
      <c r="A38" s="20"/>
    </row>
    <row r="39" spans="1:1">
      <c r="A39" s="20"/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</sheetData>
  <mergeCells count="9">
    <mergeCell ref="B27:D27"/>
    <mergeCell ref="E27:G27"/>
    <mergeCell ref="B28:D28"/>
    <mergeCell ref="E28:G28"/>
    <mergeCell ref="B3:G3"/>
    <mergeCell ref="B4:D4"/>
    <mergeCell ref="E4:G4"/>
    <mergeCell ref="B26:D26"/>
    <mergeCell ref="E26:G26"/>
  </mergeCells>
  <pageMargins left="0.25" right="0.1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P28"/>
  <sheetViews>
    <sheetView workbookViewId="0">
      <selection activeCell="J3" sqref="J3"/>
    </sheetView>
  </sheetViews>
  <sheetFormatPr defaultColWidth="8" defaultRowHeight="24"/>
  <cols>
    <col min="1" max="1" width="33.625" style="39" customWidth="1"/>
    <col min="2" max="2" width="9.875" style="39" customWidth="1"/>
    <col min="3" max="5" width="9.875" style="38" customWidth="1"/>
    <col min="6" max="6" width="9.875" style="39" customWidth="1"/>
    <col min="7" max="7" width="9.875" style="38" customWidth="1"/>
    <col min="8" max="9" width="8" style="38" customWidth="1"/>
    <col min="10" max="10" width="8" style="39" customWidth="1"/>
    <col min="11" max="13" width="8" style="38" customWidth="1"/>
    <col min="14" max="14" width="8" style="39" customWidth="1"/>
    <col min="15" max="17" width="8" style="38" customWidth="1"/>
    <col min="18" max="18" width="8" style="39" customWidth="1"/>
    <col min="19" max="21" width="8" style="38" customWidth="1"/>
    <col min="22" max="22" width="8" style="39" customWidth="1"/>
    <col min="23" max="25" width="8" style="38" customWidth="1"/>
    <col min="26" max="26" width="8" style="39" customWidth="1"/>
    <col min="27" max="29" width="8" style="38" customWidth="1"/>
    <col min="30" max="30" width="8" style="39" customWidth="1"/>
    <col min="31" max="33" width="8" style="38" customWidth="1"/>
    <col min="34" max="34" width="8" style="39" customWidth="1"/>
    <col min="35" max="37" width="8" style="38" customWidth="1"/>
    <col min="38" max="38" width="8" style="39" customWidth="1"/>
    <col min="39" max="41" width="8" style="38" customWidth="1"/>
    <col min="42" max="42" width="8" style="39" customWidth="1"/>
    <col min="43" max="45" width="8" style="38" customWidth="1"/>
    <col min="46" max="46" width="8" style="39" customWidth="1"/>
    <col min="47" max="49" width="8" style="38" customWidth="1"/>
    <col min="50" max="50" width="8" style="39" customWidth="1"/>
    <col min="51" max="53" width="8" style="38" customWidth="1"/>
    <col min="54" max="54" width="8" style="39" customWidth="1"/>
    <col min="55" max="57" width="8" style="38" customWidth="1"/>
    <col min="58" max="58" width="8" style="39" customWidth="1"/>
    <col min="59" max="61" width="8" style="38" customWidth="1"/>
    <col min="62" max="62" width="8" style="39" customWidth="1"/>
    <col min="63" max="65" width="8" style="38" customWidth="1"/>
    <col min="66" max="66" width="8" style="39" customWidth="1"/>
    <col min="67" max="69" width="8" style="38" customWidth="1"/>
    <col min="70" max="70" width="8" style="39" customWidth="1"/>
    <col min="71" max="73" width="8" style="38" customWidth="1"/>
    <col min="74" max="74" width="8" style="39" customWidth="1"/>
    <col min="75" max="77" width="8" style="38" customWidth="1"/>
    <col min="78" max="78" width="8" style="39" customWidth="1"/>
    <col min="79" max="81" width="8" style="38" customWidth="1"/>
    <col min="82" max="82" width="8" style="39" customWidth="1"/>
    <col min="83" max="85" width="8" style="38" customWidth="1"/>
    <col min="86" max="86" width="8" style="39" customWidth="1"/>
    <col min="87" max="89" width="8" style="38" customWidth="1"/>
    <col min="90" max="90" width="8" style="39" customWidth="1"/>
    <col min="91" max="93" width="8" style="38" customWidth="1"/>
    <col min="94" max="94" width="8" style="39" customWidth="1"/>
    <col min="95" max="97" width="8" style="38" customWidth="1"/>
    <col min="98" max="98" width="8" style="39" customWidth="1"/>
    <col min="99" max="101" width="8" style="38" customWidth="1"/>
    <col min="102" max="102" width="8" style="39" customWidth="1"/>
    <col min="103" max="105" width="8" style="38" customWidth="1"/>
    <col min="106" max="106" width="8" style="39" customWidth="1"/>
    <col min="107" max="109" width="8" style="38" customWidth="1"/>
    <col min="110" max="110" width="8" style="39" customWidth="1"/>
    <col min="111" max="113" width="8" style="38" customWidth="1"/>
    <col min="114" max="114" width="8" style="39" customWidth="1"/>
    <col min="115" max="117" width="8" style="38" customWidth="1"/>
    <col min="118" max="118" width="8" style="39" customWidth="1"/>
    <col min="119" max="121" width="8" style="38" customWidth="1"/>
    <col min="122" max="122" width="8" style="39" customWidth="1"/>
    <col min="123" max="125" width="8" style="38" customWidth="1"/>
    <col min="126" max="126" width="8" style="39" customWidth="1"/>
    <col min="127" max="129" width="8" style="38" customWidth="1"/>
    <col min="130" max="130" width="8" style="39" customWidth="1"/>
    <col min="131" max="133" width="8" style="38" customWidth="1"/>
    <col min="134" max="134" width="8" style="39" customWidth="1"/>
    <col min="135" max="137" width="8" style="38" customWidth="1"/>
    <col min="138" max="138" width="8" style="39" customWidth="1"/>
    <col min="139" max="141" width="8" style="38" customWidth="1"/>
    <col min="142" max="142" width="8" style="39" customWidth="1"/>
    <col min="143" max="145" width="8" style="38" customWidth="1"/>
    <col min="146" max="146" width="8" style="39" customWidth="1"/>
    <col min="147" max="149" width="8" style="38" customWidth="1"/>
    <col min="150" max="150" width="8" style="39" customWidth="1"/>
    <col min="151" max="153" width="8" style="38" customWidth="1"/>
    <col min="154" max="154" width="8" style="39" customWidth="1"/>
    <col min="155" max="157" width="8" style="38" customWidth="1"/>
    <col min="158" max="158" width="8" style="39" customWidth="1"/>
    <col min="159" max="161" width="8" style="38" customWidth="1"/>
    <col min="162" max="162" width="8" style="39" customWidth="1"/>
    <col min="163" max="165" width="8" style="38" customWidth="1"/>
    <col min="166" max="166" width="8" style="39" customWidth="1"/>
    <col min="167" max="169" width="8" style="38" customWidth="1"/>
    <col min="170" max="170" width="8" style="39" customWidth="1"/>
    <col min="171" max="173" width="8" style="38" customWidth="1"/>
    <col min="174" max="174" width="8" style="39" customWidth="1"/>
    <col min="175" max="177" width="8" style="38" customWidth="1"/>
    <col min="178" max="178" width="8" style="39" customWidth="1"/>
    <col min="179" max="181" width="8" style="38" customWidth="1"/>
    <col min="182" max="182" width="8" style="39" customWidth="1"/>
    <col min="183" max="185" width="8" style="38" customWidth="1"/>
    <col min="186" max="186" width="8" style="39" customWidth="1"/>
    <col min="187" max="189" width="8" style="38" customWidth="1"/>
    <col min="190" max="190" width="8" style="39" customWidth="1"/>
    <col min="191" max="193" width="8" style="38" customWidth="1"/>
    <col min="194" max="194" width="8" style="39" customWidth="1"/>
    <col min="195" max="197" width="8" style="38" customWidth="1"/>
    <col min="198" max="198" width="8" style="39" customWidth="1"/>
    <col min="199" max="16384" width="8" style="38"/>
  </cols>
  <sheetData>
    <row r="1" spans="1:198" ht="27.75">
      <c r="A1" s="1" t="s">
        <v>72</v>
      </c>
      <c r="B1" s="38"/>
      <c r="F1" s="38"/>
      <c r="J1" s="38"/>
      <c r="N1" s="38"/>
      <c r="R1" s="38"/>
      <c r="V1" s="38"/>
      <c r="Z1" s="38"/>
      <c r="AD1" s="38"/>
      <c r="AH1" s="38"/>
      <c r="AL1" s="38"/>
      <c r="AP1" s="38"/>
      <c r="AT1" s="38"/>
      <c r="AX1" s="38"/>
      <c r="BB1" s="38"/>
      <c r="BF1" s="38"/>
      <c r="BJ1" s="38"/>
      <c r="BN1" s="38"/>
      <c r="BR1" s="38"/>
      <c r="BV1" s="38"/>
      <c r="BZ1" s="38"/>
      <c r="CD1" s="38"/>
      <c r="CH1" s="38"/>
      <c r="CL1" s="38"/>
      <c r="CP1" s="38"/>
      <c r="CT1" s="38"/>
      <c r="CX1" s="38"/>
      <c r="DB1" s="38"/>
      <c r="DF1" s="38"/>
      <c r="DJ1" s="38"/>
      <c r="DN1" s="38"/>
      <c r="DR1" s="38"/>
      <c r="DV1" s="38"/>
      <c r="DZ1" s="38"/>
      <c r="ED1" s="38"/>
      <c r="EH1" s="38"/>
      <c r="EL1" s="38"/>
      <c r="EP1" s="38"/>
      <c r="ET1" s="38"/>
      <c r="EX1" s="38"/>
      <c r="FB1" s="38"/>
      <c r="FF1" s="38"/>
      <c r="FJ1" s="38"/>
      <c r="FN1" s="38"/>
      <c r="FR1" s="38"/>
      <c r="FV1" s="38"/>
      <c r="FZ1" s="38"/>
      <c r="GD1" s="38"/>
      <c r="GH1" s="38"/>
      <c r="GL1" s="38"/>
      <c r="GP1" s="38"/>
    </row>
    <row r="2" spans="1:198">
      <c r="A2" s="40"/>
      <c r="B2" s="38"/>
      <c r="D2" s="83"/>
      <c r="F2" s="38"/>
      <c r="G2" s="83" t="s">
        <v>0</v>
      </c>
      <c r="J2" s="38"/>
      <c r="N2" s="38"/>
      <c r="R2" s="38"/>
      <c r="V2" s="38"/>
      <c r="Z2" s="38"/>
      <c r="AD2" s="38"/>
      <c r="AH2" s="38"/>
      <c r="AL2" s="38"/>
      <c r="AP2" s="38"/>
      <c r="AT2" s="38"/>
      <c r="AX2" s="38"/>
      <c r="BB2" s="38"/>
      <c r="BF2" s="38"/>
      <c r="BJ2" s="38"/>
      <c r="BN2" s="38"/>
      <c r="BR2" s="38"/>
      <c r="BV2" s="38"/>
      <c r="BZ2" s="38"/>
      <c r="CD2" s="38"/>
      <c r="CH2" s="38"/>
      <c r="CL2" s="38"/>
      <c r="CP2" s="38"/>
      <c r="CT2" s="38"/>
      <c r="CX2" s="38"/>
      <c r="DB2" s="38"/>
      <c r="DF2" s="38"/>
      <c r="DJ2" s="38"/>
      <c r="DN2" s="38"/>
      <c r="DR2" s="38"/>
      <c r="DV2" s="38"/>
      <c r="DZ2" s="38"/>
      <c r="ED2" s="38"/>
      <c r="EH2" s="38"/>
      <c r="EL2" s="38"/>
      <c r="EP2" s="38"/>
      <c r="ET2" s="38"/>
      <c r="EX2" s="38"/>
      <c r="FB2" s="38"/>
      <c r="FF2" s="38"/>
      <c r="FJ2" s="38"/>
      <c r="FN2" s="38"/>
      <c r="FR2" s="38"/>
      <c r="FV2" s="38"/>
      <c r="FZ2" s="38"/>
      <c r="GD2" s="38"/>
      <c r="GH2" s="38"/>
      <c r="GL2" s="38"/>
      <c r="GP2" s="38"/>
    </row>
    <row r="3" spans="1:198" ht="27.75">
      <c r="A3" s="91"/>
      <c r="B3" s="126" t="s">
        <v>2</v>
      </c>
      <c r="C3" s="127"/>
      <c r="D3" s="127"/>
      <c r="E3" s="127"/>
      <c r="F3" s="127"/>
      <c r="G3" s="128"/>
      <c r="J3" s="38"/>
      <c r="N3" s="38"/>
      <c r="R3" s="38"/>
      <c r="V3" s="38"/>
      <c r="Z3" s="38"/>
      <c r="AD3" s="38"/>
      <c r="AH3" s="38"/>
      <c r="AL3" s="38"/>
      <c r="AP3" s="38"/>
      <c r="AT3" s="38"/>
      <c r="AX3" s="38"/>
      <c r="BB3" s="38"/>
      <c r="BF3" s="38"/>
      <c r="BJ3" s="38"/>
      <c r="BN3" s="38"/>
      <c r="BR3" s="38"/>
      <c r="BV3" s="38"/>
      <c r="BZ3" s="38"/>
      <c r="CD3" s="38"/>
      <c r="CH3" s="38"/>
      <c r="CL3" s="38"/>
      <c r="CP3" s="38"/>
      <c r="CT3" s="38"/>
      <c r="CX3" s="38"/>
      <c r="DB3" s="38"/>
      <c r="DF3" s="38"/>
      <c r="DJ3" s="38"/>
      <c r="DN3" s="38"/>
      <c r="DR3" s="38"/>
      <c r="DV3" s="38"/>
      <c r="DZ3" s="38"/>
      <c r="ED3" s="38"/>
      <c r="EH3" s="38"/>
      <c r="EL3" s="38"/>
      <c r="EP3" s="38"/>
      <c r="ET3" s="38"/>
      <c r="EX3" s="38"/>
      <c r="FB3" s="38"/>
      <c r="FF3" s="38"/>
      <c r="FJ3" s="38"/>
      <c r="FN3" s="38"/>
      <c r="FR3" s="38"/>
      <c r="FV3" s="38"/>
      <c r="FZ3" s="38"/>
      <c r="GD3" s="38"/>
      <c r="GH3" s="38"/>
      <c r="GL3" s="38"/>
      <c r="GP3" s="38"/>
    </row>
    <row r="4" spans="1:198" ht="27.75">
      <c r="A4" s="92" t="s">
        <v>1</v>
      </c>
      <c r="B4" s="95" t="s">
        <v>3</v>
      </c>
      <c r="C4" s="96"/>
      <c r="D4" s="97"/>
      <c r="E4" s="95" t="s">
        <v>4</v>
      </c>
      <c r="F4" s="96"/>
      <c r="G4" s="97"/>
      <c r="J4" s="38"/>
      <c r="N4" s="38"/>
      <c r="R4" s="38"/>
      <c r="V4" s="38"/>
      <c r="Z4" s="38"/>
      <c r="AD4" s="38"/>
      <c r="AH4" s="38"/>
      <c r="AL4" s="38"/>
      <c r="AP4" s="38"/>
      <c r="AT4" s="38"/>
      <c r="AX4" s="38"/>
      <c r="BB4" s="38"/>
      <c r="BF4" s="38"/>
      <c r="BJ4" s="38"/>
      <c r="BN4" s="38"/>
      <c r="BR4" s="38"/>
      <c r="BV4" s="38"/>
      <c r="BZ4" s="38"/>
      <c r="CD4" s="38"/>
      <c r="CH4" s="38"/>
      <c r="CL4" s="38"/>
      <c r="CP4" s="38"/>
      <c r="CT4" s="38"/>
      <c r="CX4" s="38"/>
      <c r="DB4" s="38"/>
      <c r="DF4" s="38"/>
      <c r="DJ4" s="38"/>
      <c r="DN4" s="38"/>
      <c r="DR4" s="38"/>
      <c r="DV4" s="38"/>
      <c r="DZ4" s="38"/>
      <c r="ED4" s="38"/>
      <c r="EH4" s="38"/>
      <c r="EL4" s="38"/>
      <c r="EP4" s="38"/>
      <c r="ET4" s="38"/>
      <c r="EX4" s="38"/>
      <c r="FB4" s="38"/>
      <c r="FF4" s="38"/>
      <c r="FJ4" s="38"/>
      <c r="FN4" s="38"/>
      <c r="FR4" s="38"/>
      <c r="FV4" s="38"/>
      <c r="FZ4" s="38"/>
      <c r="GD4" s="38"/>
      <c r="GH4" s="38"/>
      <c r="GL4" s="38"/>
      <c r="GP4" s="38"/>
    </row>
    <row r="5" spans="1:198">
      <c r="A5" s="41"/>
      <c r="B5" s="55" t="s">
        <v>65</v>
      </c>
      <c r="C5" s="55" t="s">
        <v>66</v>
      </c>
      <c r="D5" s="55" t="s">
        <v>67</v>
      </c>
      <c r="E5" s="55" t="s">
        <v>65</v>
      </c>
      <c r="F5" s="55" t="s">
        <v>66</v>
      </c>
      <c r="G5" s="55" t="s">
        <v>67</v>
      </c>
      <c r="J5" s="38"/>
      <c r="N5" s="38"/>
      <c r="R5" s="38"/>
      <c r="V5" s="38"/>
      <c r="Z5" s="38"/>
      <c r="AD5" s="38"/>
      <c r="AH5" s="38"/>
      <c r="AL5" s="38"/>
      <c r="AP5" s="38"/>
      <c r="AT5" s="38"/>
      <c r="AX5" s="38"/>
      <c r="BB5" s="38"/>
      <c r="BF5" s="38"/>
      <c r="BJ5" s="38"/>
      <c r="BN5" s="38"/>
      <c r="BR5" s="38"/>
      <c r="BV5" s="38"/>
      <c r="BZ5" s="38"/>
      <c r="CD5" s="38"/>
      <c r="CH5" s="38"/>
      <c r="CL5" s="38"/>
      <c r="CP5" s="38"/>
      <c r="CT5" s="38"/>
      <c r="CX5" s="38"/>
      <c r="DB5" s="38"/>
      <c r="DF5" s="38"/>
      <c r="DJ5" s="38"/>
      <c r="DN5" s="38"/>
      <c r="DR5" s="38"/>
      <c r="DV5" s="38"/>
      <c r="DZ5" s="38"/>
      <c r="ED5" s="38"/>
      <c r="EH5" s="38"/>
      <c r="EL5" s="38"/>
      <c r="EP5" s="38"/>
      <c r="ET5" s="38"/>
      <c r="EX5" s="38"/>
      <c r="FB5" s="38"/>
      <c r="FF5" s="38"/>
      <c r="FJ5" s="38"/>
      <c r="FN5" s="38"/>
      <c r="FR5" s="38"/>
      <c r="FV5" s="38"/>
      <c r="FZ5" s="38"/>
      <c r="GD5" s="38"/>
      <c r="GH5" s="38"/>
      <c r="GL5" s="38"/>
      <c r="GP5" s="38"/>
    </row>
    <row r="6" spans="1:198">
      <c r="A6" s="42" t="s">
        <v>52</v>
      </c>
      <c r="B6" s="86">
        <f t="shared" ref="B6:C6" si="0">B7+B10+B16</f>
        <v>2989.7799999999997</v>
      </c>
      <c r="C6" s="86">
        <f t="shared" si="0"/>
        <v>3264.4999999999995</v>
      </c>
      <c r="D6" s="87">
        <f>D7+D10+D16</f>
        <v>6254.2799999999988</v>
      </c>
      <c r="E6" s="86">
        <f t="shared" ref="E6:F6" si="1">E7+E10+E16</f>
        <v>4423.95</v>
      </c>
      <c r="F6" s="86">
        <f t="shared" si="1"/>
        <v>4152.17</v>
      </c>
      <c r="G6" s="87">
        <f>G7+G10+G16</f>
        <v>8576.1200000000008</v>
      </c>
      <c r="J6" s="38"/>
      <c r="N6" s="38"/>
      <c r="R6" s="38"/>
      <c r="V6" s="38"/>
      <c r="Z6" s="38"/>
      <c r="AD6" s="38"/>
      <c r="AH6" s="38"/>
      <c r="AL6" s="38"/>
      <c r="AP6" s="38"/>
      <c r="AT6" s="38"/>
      <c r="AX6" s="38"/>
      <c r="BB6" s="38"/>
      <c r="BF6" s="38"/>
      <c r="BJ6" s="38"/>
      <c r="BN6" s="38"/>
      <c r="BR6" s="38"/>
      <c r="BV6" s="38"/>
      <c r="BZ6" s="38"/>
      <c r="CD6" s="38"/>
      <c r="CH6" s="38"/>
      <c r="CL6" s="38"/>
      <c r="CP6" s="38"/>
      <c r="CT6" s="38"/>
      <c r="CX6" s="38"/>
      <c r="DB6" s="38"/>
      <c r="DF6" s="38"/>
      <c r="DJ6" s="38"/>
      <c r="DN6" s="38"/>
      <c r="DR6" s="38"/>
      <c r="DV6" s="38"/>
      <c r="DZ6" s="38"/>
      <c r="ED6" s="38"/>
      <c r="EH6" s="38"/>
      <c r="EL6" s="38"/>
      <c r="EP6" s="38"/>
      <c r="ET6" s="38"/>
      <c r="EX6" s="38"/>
      <c r="FB6" s="38"/>
      <c r="FF6" s="38"/>
      <c r="FJ6" s="38"/>
      <c r="FN6" s="38"/>
      <c r="FR6" s="38"/>
      <c r="FV6" s="38"/>
      <c r="FZ6" s="38"/>
      <c r="GD6" s="38"/>
      <c r="GH6" s="38"/>
      <c r="GL6" s="38"/>
      <c r="GP6" s="38"/>
    </row>
    <row r="7" spans="1:198">
      <c r="A7" s="43" t="s">
        <v>35</v>
      </c>
      <c r="B7" s="88">
        <f t="shared" ref="B7:C7" si="2">SUM(B8:B9)</f>
        <v>2114.12</v>
      </c>
      <c r="C7" s="88">
        <f t="shared" si="2"/>
        <v>2855.3399999999997</v>
      </c>
      <c r="D7" s="44">
        <f>SUM(D8:D9)</f>
        <v>4969.4599999999991</v>
      </c>
      <c r="E7" s="88">
        <f t="shared" ref="E7:F7" si="3">SUM(E8:E9)</f>
        <v>3525.87</v>
      </c>
      <c r="F7" s="88">
        <f t="shared" si="3"/>
        <v>3591.12</v>
      </c>
      <c r="G7" s="44">
        <f>SUM(G8:G9)</f>
        <v>7116.9900000000007</v>
      </c>
      <c r="J7" s="38"/>
      <c r="N7" s="38"/>
      <c r="R7" s="38"/>
      <c r="V7" s="38"/>
      <c r="Z7" s="38"/>
      <c r="AD7" s="38"/>
      <c r="AH7" s="38"/>
      <c r="AL7" s="38"/>
      <c r="AP7" s="38"/>
      <c r="AT7" s="38"/>
      <c r="AX7" s="38"/>
      <c r="BB7" s="38"/>
      <c r="BF7" s="38"/>
      <c r="BJ7" s="38"/>
      <c r="BN7" s="38"/>
      <c r="BR7" s="38"/>
      <c r="BV7" s="38"/>
      <c r="BZ7" s="38"/>
      <c r="CD7" s="38"/>
      <c r="CH7" s="38"/>
      <c r="CL7" s="38"/>
      <c r="CP7" s="38"/>
      <c r="CT7" s="38"/>
      <c r="CX7" s="38"/>
      <c r="DB7" s="38"/>
      <c r="DF7" s="38"/>
      <c r="DJ7" s="38"/>
      <c r="DN7" s="38"/>
      <c r="DR7" s="38"/>
      <c r="DV7" s="38"/>
      <c r="DZ7" s="38"/>
      <c r="ED7" s="38"/>
      <c r="EH7" s="38"/>
      <c r="EL7" s="38"/>
      <c r="EP7" s="38"/>
      <c r="ET7" s="38"/>
      <c r="EX7" s="38"/>
      <c r="FB7" s="38"/>
      <c r="FF7" s="38"/>
      <c r="FJ7" s="38"/>
      <c r="FN7" s="38"/>
      <c r="FR7" s="38"/>
      <c r="FV7" s="38"/>
      <c r="FZ7" s="38"/>
      <c r="GD7" s="38"/>
      <c r="GH7" s="38"/>
      <c r="GL7" s="38"/>
      <c r="GP7" s="38"/>
    </row>
    <row r="8" spans="1:198">
      <c r="A8" s="45" t="s">
        <v>53</v>
      </c>
      <c r="B8" s="89">
        <v>89.39</v>
      </c>
      <c r="C8" s="89">
        <v>84.35</v>
      </c>
      <c r="D8" s="89">
        <f>SUM(B8:C8)</f>
        <v>173.74</v>
      </c>
      <c r="E8" s="89">
        <v>64.64</v>
      </c>
      <c r="F8" s="89">
        <v>160.08000000000001</v>
      </c>
      <c r="G8" s="89">
        <f t="shared" ref="G8:G9" si="4">SUM(E8:F8)</f>
        <v>224.72000000000003</v>
      </c>
      <c r="J8" s="38"/>
      <c r="N8" s="38"/>
      <c r="R8" s="38"/>
      <c r="V8" s="38"/>
      <c r="Z8" s="38"/>
      <c r="AD8" s="38"/>
      <c r="AH8" s="38"/>
      <c r="AL8" s="38"/>
      <c r="AP8" s="38"/>
      <c r="AT8" s="38"/>
      <c r="AX8" s="38"/>
      <c r="BB8" s="38"/>
      <c r="BF8" s="38"/>
      <c r="BJ8" s="38"/>
      <c r="BN8" s="38"/>
      <c r="BR8" s="38"/>
      <c r="BV8" s="38"/>
      <c r="BZ8" s="38"/>
      <c r="CD8" s="38"/>
      <c r="CH8" s="38"/>
      <c r="CL8" s="38"/>
      <c r="CP8" s="38"/>
      <c r="CT8" s="38"/>
      <c r="CX8" s="38"/>
      <c r="DB8" s="38"/>
      <c r="DF8" s="38"/>
      <c r="DJ8" s="38"/>
      <c r="DN8" s="38"/>
      <c r="DR8" s="38"/>
      <c r="DV8" s="38"/>
      <c r="DZ8" s="38"/>
      <c r="ED8" s="38"/>
      <c r="EH8" s="38"/>
      <c r="EL8" s="38"/>
      <c r="EP8" s="38"/>
      <c r="ET8" s="38"/>
      <c r="EX8" s="38"/>
      <c r="FB8" s="38"/>
      <c r="FF8" s="38"/>
      <c r="FJ8" s="38"/>
      <c r="FN8" s="38"/>
      <c r="FR8" s="38"/>
      <c r="FV8" s="38"/>
      <c r="FZ8" s="38"/>
      <c r="GD8" s="38"/>
      <c r="GH8" s="38"/>
      <c r="GL8" s="38"/>
      <c r="GP8" s="38"/>
    </row>
    <row r="9" spans="1:198">
      <c r="A9" s="45" t="s">
        <v>54</v>
      </c>
      <c r="B9" s="89">
        <v>2024.73</v>
      </c>
      <c r="C9" s="89">
        <v>2770.99</v>
      </c>
      <c r="D9" s="89">
        <f>SUM(B9:C9)</f>
        <v>4795.7199999999993</v>
      </c>
      <c r="E9" s="89">
        <v>3461.23</v>
      </c>
      <c r="F9" s="89">
        <v>3431.04</v>
      </c>
      <c r="G9" s="89">
        <f t="shared" si="4"/>
        <v>6892.27</v>
      </c>
      <c r="J9" s="38"/>
      <c r="N9" s="38"/>
      <c r="R9" s="38"/>
      <c r="V9" s="38"/>
      <c r="Z9" s="38"/>
      <c r="AD9" s="38"/>
      <c r="AH9" s="38"/>
      <c r="AL9" s="38"/>
      <c r="AP9" s="38"/>
      <c r="AT9" s="38"/>
      <c r="AX9" s="38"/>
      <c r="BB9" s="38"/>
      <c r="BF9" s="38"/>
      <c r="BJ9" s="38"/>
      <c r="BN9" s="38"/>
      <c r="BR9" s="38"/>
      <c r="BV9" s="38"/>
      <c r="BZ9" s="38"/>
      <c r="CD9" s="38"/>
      <c r="CH9" s="38"/>
      <c r="CL9" s="38"/>
      <c r="CP9" s="38"/>
      <c r="CT9" s="38"/>
      <c r="CX9" s="38"/>
      <c r="DB9" s="38"/>
      <c r="DF9" s="38"/>
      <c r="DJ9" s="38"/>
      <c r="DN9" s="38"/>
      <c r="DR9" s="38"/>
      <c r="DV9" s="38"/>
      <c r="DZ9" s="38"/>
      <c r="ED9" s="38"/>
      <c r="EH9" s="38"/>
      <c r="EL9" s="38"/>
      <c r="EP9" s="38"/>
      <c r="ET9" s="38"/>
      <c r="EX9" s="38"/>
      <c r="FB9" s="38"/>
      <c r="FF9" s="38"/>
      <c r="FJ9" s="38"/>
      <c r="FN9" s="38"/>
      <c r="FR9" s="38"/>
      <c r="FV9" s="38"/>
      <c r="FZ9" s="38"/>
      <c r="GD9" s="38"/>
      <c r="GH9" s="38"/>
      <c r="GL9" s="38"/>
      <c r="GP9" s="38"/>
    </row>
    <row r="10" spans="1:198">
      <c r="A10" s="43" t="s">
        <v>40</v>
      </c>
      <c r="B10" s="88">
        <f>SUM(B11:B15)</f>
        <v>875.66000000000008</v>
      </c>
      <c r="C10" s="44">
        <f>SUM(C11:C15)</f>
        <v>0</v>
      </c>
      <c r="D10" s="44">
        <f t="shared" ref="D10" si="5">SUM(D11:D15)</f>
        <v>875.66000000000008</v>
      </c>
      <c r="E10" s="88">
        <f>SUM(E11:E15)</f>
        <v>898.07999999999993</v>
      </c>
      <c r="F10" s="44">
        <f>SUM(F11:F15)</f>
        <v>0</v>
      </c>
      <c r="G10" s="44">
        <f t="shared" ref="G10" si="6">SUM(G11:G15)</f>
        <v>898.07999999999993</v>
      </c>
      <c r="J10" s="38"/>
      <c r="N10" s="38"/>
      <c r="R10" s="38"/>
      <c r="V10" s="38"/>
      <c r="Z10" s="38"/>
      <c r="AD10" s="38"/>
      <c r="AH10" s="38"/>
      <c r="AL10" s="38"/>
      <c r="AP10" s="38"/>
      <c r="AT10" s="38"/>
      <c r="AX10" s="38"/>
      <c r="BB10" s="38"/>
      <c r="BF10" s="38"/>
      <c r="BJ10" s="38"/>
      <c r="BN10" s="38"/>
      <c r="BR10" s="38"/>
      <c r="BV10" s="38"/>
      <c r="BZ10" s="38"/>
      <c r="CD10" s="38"/>
      <c r="CH10" s="38"/>
      <c r="CL10" s="38"/>
      <c r="CP10" s="38"/>
      <c r="CT10" s="38"/>
      <c r="CX10" s="38"/>
      <c r="DB10" s="38"/>
      <c r="DF10" s="38"/>
      <c r="DJ10" s="38"/>
      <c r="DN10" s="38"/>
      <c r="DR10" s="38"/>
      <c r="DV10" s="38"/>
      <c r="DZ10" s="38"/>
      <c r="ED10" s="38"/>
      <c r="EH10" s="38"/>
      <c r="EL10" s="38"/>
      <c r="EP10" s="38"/>
      <c r="ET10" s="38"/>
      <c r="EX10" s="38"/>
      <c r="FB10" s="38"/>
      <c r="FF10" s="38"/>
      <c r="FJ10" s="38"/>
      <c r="FN10" s="38"/>
      <c r="FR10" s="38"/>
      <c r="FV10" s="38"/>
      <c r="FZ10" s="38"/>
      <c r="GD10" s="38"/>
      <c r="GH10" s="38"/>
      <c r="GL10" s="38"/>
      <c r="GP10" s="38"/>
    </row>
    <row r="11" spans="1:198">
      <c r="A11" s="45" t="s">
        <v>42</v>
      </c>
      <c r="B11" s="89">
        <v>686.23</v>
      </c>
      <c r="C11" s="89">
        <v>0</v>
      </c>
      <c r="D11" s="89">
        <f t="shared" ref="D11:D15" si="7">SUM(B11:C11)</f>
        <v>686.23</v>
      </c>
      <c r="E11" s="89">
        <v>576.92999999999995</v>
      </c>
      <c r="F11" s="89">
        <v>0</v>
      </c>
      <c r="G11" s="89">
        <f t="shared" ref="G11:G15" si="8">SUM(E11:F11)</f>
        <v>576.92999999999995</v>
      </c>
      <c r="J11" s="38"/>
      <c r="N11" s="38"/>
      <c r="R11" s="38"/>
      <c r="V11" s="38"/>
      <c r="Z11" s="38"/>
      <c r="AD11" s="38"/>
      <c r="AH11" s="38"/>
      <c r="AL11" s="38"/>
      <c r="AP11" s="38"/>
      <c r="AT11" s="38"/>
      <c r="AX11" s="38"/>
      <c r="BB11" s="38"/>
      <c r="BF11" s="38"/>
      <c r="BJ11" s="38"/>
      <c r="BN11" s="38"/>
      <c r="BR11" s="38"/>
      <c r="BV11" s="38"/>
      <c r="BZ11" s="38"/>
      <c r="CD11" s="38"/>
      <c r="CH11" s="38"/>
      <c r="CL11" s="38"/>
      <c r="CP11" s="38"/>
      <c r="CT11" s="38"/>
      <c r="CX11" s="38"/>
      <c r="DB11" s="38"/>
      <c r="DF11" s="38"/>
      <c r="DJ11" s="38"/>
      <c r="DN11" s="38"/>
      <c r="DR11" s="38"/>
      <c r="DV11" s="38"/>
      <c r="DZ11" s="38"/>
      <c r="ED11" s="38"/>
      <c r="EH11" s="38"/>
      <c r="EL11" s="38"/>
      <c r="EP11" s="38"/>
      <c r="ET11" s="38"/>
      <c r="EX11" s="38"/>
      <c r="FB11" s="38"/>
      <c r="FF11" s="38"/>
      <c r="FJ11" s="38"/>
      <c r="FN11" s="38"/>
      <c r="FR11" s="38"/>
      <c r="FV11" s="38"/>
      <c r="FZ11" s="38"/>
      <c r="GD11" s="38"/>
      <c r="GH11" s="38"/>
      <c r="GL11" s="38"/>
      <c r="GP11" s="38"/>
    </row>
    <row r="12" spans="1:198">
      <c r="A12" s="45" t="s">
        <v>55</v>
      </c>
      <c r="B12" s="89">
        <v>141.10000000000002</v>
      </c>
      <c r="C12" s="89">
        <v>0</v>
      </c>
      <c r="D12" s="89">
        <f t="shared" si="7"/>
        <v>141.10000000000002</v>
      </c>
      <c r="E12" s="89">
        <v>230.45000000000002</v>
      </c>
      <c r="F12" s="89">
        <v>0</v>
      </c>
      <c r="G12" s="89">
        <f t="shared" si="8"/>
        <v>230.45000000000002</v>
      </c>
      <c r="J12" s="38"/>
      <c r="N12" s="38"/>
      <c r="R12" s="38"/>
      <c r="V12" s="38"/>
      <c r="Z12" s="38"/>
      <c r="AD12" s="38"/>
      <c r="AH12" s="38"/>
      <c r="AL12" s="38"/>
      <c r="AP12" s="38"/>
      <c r="AT12" s="38"/>
      <c r="AX12" s="38"/>
      <c r="BB12" s="38"/>
      <c r="BF12" s="38"/>
      <c r="BJ12" s="38"/>
      <c r="BN12" s="38"/>
      <c r="BR12" s="38"/>
      <c r="BV12" s="38"/>
      <c r="BZ12" s="38"/>
      <c r="CD12" s="38"/>
      <c r="CH12" s="38"/>
      <c r="CL12" s="38"/>
      <c r="CP12" s="38"/>
      <c r="CT12" s="38"/>
      <c r="CX12" s="38"/>
      <c r="DB12" s="38"/>
      <c r="DF12" s="38"/>
      <c r="DJ12" s="38"/>
      <c r="DN12" s="38"/>
      <c r="DR12" s="38"/>
      <c r="DV12" s="38"/>
      <c r="DZ12" s="38"/>
      <c r="ED12" s="38"/>
      <c r="EH12" s="38"/>
      <c r="EL12" s="38"/>
      <c r="EP12" s="38"/>
      <c r="ET12" s="38"/>
      <c r="EX12" s="38"/>
      <c r="FB12" s="38"/>
      <c r="FF12" s="38"/>
      <c r="FJ12" s="38"/>
      <c r="FN12" s="38"/>
      <c r="FR12" s="38"/>
      <c r="FV12" s="38"/>
      <c r="FZ12" s="38"/>
      <c r="GD12" s="38"/>
      <c r="GH12" s="38"/>
      <c r="GL12" s="38"/>
      <c r="GP12" s="38"/>
    </row>
    <row r="13" spans="1:198">
      <c r="A13" s="46" t="s">
        <v>56</v>
      </c>
      <c r="B13" s="89">
        <v>17.47</v>
      </c>
      <c r="C13" s="89">
        <v>0</v>
      </c>
      <c r="D13" s="89">
        <f t="shared" si="7"/>
        <v>17.47</v>
      </c>
      <c r="E13" s="89">
        <v>7.16</v>
      </c>
      <c r="F13" s="89">
        <v>0</v>
      </c>
      <c r="G13" s="89">
        <f t="shared" si="8"/>
        <v>7.16</v>
      </c>
      <c r="J13" s="38"/>
      <c r="N13" s="38"/>
      <c r="R13" s="38"/>
      <c r="V13" s="38"/>
      <c r="Z13" s="38"/>
      <c r="AD13" s="38"/>
      <c r="AH13" s="38"/>
      <c r="AL13" s="38"/>
      <c r="AP13" s="38"/>
      <c r="AT13" s="38"/>
      <c r="AX13" s="38"/>
      <c r="BB13" s="38"/>
      <c r="BF13" s="38"/>
      <c r="BJ13" s="38"/>
      <c r="BN13" s="38"/>
      <c r="BR13" s="38"/>
      <c r="BV13" s="38"/>
      <c r="BZ13" s="38"/>
      <c r="CD13" s="38"/>
      <c r="CH13" s="38"/>
      <c r="CL13" s="38"/>
      <c r="CP13" s="38"/>
      <c r="CT13" s="38"/>
      <c r="CX13" s="38"/>
      <c r="DB13" s="38"/>
      <c r="DF13" s="38"/>
      <c r="DJ13" s="38"/>
      <c r="DN13" s="38"/>
      <c r="DR13" s="38"/>
      <c r="DV13" s="38"/>
      <c r="DZ13" s="38"/>
      <c r="ED13" s="38"/>
      <c r="EH13" s="38"/>
      <c r="EL13" s="38"/>
      <c r="EP13" s="38"/>
      <c r="ET13" s="38"/>
      <c r="EX13" s="38"/>
      <c r="FB13" s="38"/>
      <c r="FF13" s="38"/>
      <c r="FJ13" s="38"/>
      <c r="FN13" s="38"/>
      <c r="FR13" s="38"/>
      <c r="FV13" s="38"/>
      <c r="FZ13" s="38"/>
      <c r="GD13" s="38"/>
      <c r="GH13" s="38"/>
      <c r="GL13" s="38"/>
      <c r="GP13" s="38"/>
    </row>
    <row r="14" spans="1:198">
      <c r="A14" s="47" t="s">
        <v>57</v>
      </c>
      <c r="B14" s="89">
        <v>30.86</v>
      </c>
      <c r="C14" s="89">
        <v>0</v>
      </c>
      <c r="D14" s="89">
        <f t="shared" si="7"/>
        <v>30.86</v>
      </c>
      <c r="E14" s="89">
        <v>83.26</v>
      </c>
      <c r="F14" s="89">
        <v>0</v>
      </c>
      <c r="G14" s="89">
        <f t="shared" si="8"/>
        <v>83.26</v>
      </c>
      <c r="J14" s="38"/>
      <c r="N14" s="38"/>
      <c r="R14" s="38"/>
      <c r="V14" s="38"/>
      <c r="Z14" s="38"/>
      <c r="AD14" s="38"/>
      <c r="AH14" s="38"/>
      <c r="AL14" s="38"/>
      <c r="AP14" s="38"/>
      <c r="AT14" s="38"/>
      <c r="AX14" s="38"/>
      <c r="BB14" s="38"/>
      <c r="BF14" s="38"/>
      <c r="BJ14" s="38"/>
      <c r="BN14" s="38"/>
      <c r="BR14" s="38"/>
      <c r="BV14" s="38"/>
      <c r="BZ14" s="38"/>
      <c r="CD14" s="38"/>
      <c r="CH14" s="38"/>
      <c r="CL14" s="38"/>
      <c r="CP14" s="38"/>
      <c r="CT14" s="38"/>
      <c r="CX14" s="38"/>
      <c r="DB14" s="38"/>
      <c r="DF14" s="38"/>
      <c r="DJ14" s="38"/>
      <c r="DN14" s="38"/>
      <c r="DR14" s="38"/>
      <c r="DV14" s="38"/>
      <c r="DZ14" s="38"/>
      <c r="ED14" s="38"/>
      <c r="EH14" s="38"/>
      <c r="EL14" s="38"/>
      <c r="EP14" s="38"/>
      <c r="ET14" s="38"/>
      <c r="EX14" s="38"/>
      <c r="FB14" s="38"/>
      <c r="FF14" s="38"/>
      <c r="FJ14" s="38"/>
      <c r="FN14" s="38"/>
      <c r="FR14" s="38"/>
      <c r="FV14" s="38"/>
      <c r="FZ14" s="38"/>
      <c r="GD14" s="38"/>
      <c r="GH14" s="38"/>
      <c r="GL14" s="38"/>
      <c r="GP14" s="38"/>
    </row>
    <row r="15" spans="1:198">
      <c r="A15" s="45" t="s">
        <v>58</v>
      </c>
      <c r="B15" s="89">
        <v>0</v>
      </c>
      <c r="C15" s="89">
        <v>0</v>
      </c>
      <c r="D15" s="89">
        <f t="shared" si="7"/>
        <v>0</v>
      </c>
      <c r="E15" s="89">
        <v>0.28000000000000003</v>
      </c>
      <c r="F15" s="89">
        <v>0</v>
      </c>
      <c r="G15" s="89">
        <f t="shared" si="8"/>
        <v>0.28000000000000003</v>
      </c>
      <c r="J15" s="38"/>
      <c r="N15" s="38"/>
      <c r="R15" s="38"/>
      <c r="V15" s="38"/>
      <c r="Z15" s="38"/>
      <c r="AD15" s="38"/>
      <c r="AH15" s="38"/>
      <c r="AL15" s="38"/>
      <c r="AP15" s="38"/>
      <c r="AT15" s="38"/>
      <c r="AX15" s="38"/>
      <c r="BB15" s="38"/>
      <c r="BF15" s="38"/>
      <c r="BJ15" s="38"/>
      <c r="BN15" s="38"/>
      <c r="BR15" s="38"/>
      <c r="BV15" s="38"/>
      <c r="BZ15" s="38"/>
      <c r="CD15" s="38"/>
      <c r="CH15" s="38"/>
      <c r="CL15" s="38"/>
      <c r="CP15" s="38"/>
      <c r="CT15" s="38"/>
      <c r="CX15" s="38"/>
      <c r="DB15" s="38"/>
      <c r="DF15" s="38"/>
      <c r="DJ15" s="38"/>
      <c r="DN15" s="38"/>
      <c r="DR15" s="38"/>
      <c r="DV15" s="38"/>
      <c r="DZ15" s="38"/>
      <c r="ED15" s="38"/>
      <c r="EH15" s="38"/>
      <c r="EL15" s="38"/>
      <c r="EP15" s="38"/>
      <c r="ET15" s="38"/>
      <c r="EX15" s="38"/>
      <c r="FB15" s="38"/>
      <c r="FF15" s="38"/>
      <c r="FJ15" s="38"/>
      <c r="FN15" s="38"/>
      <c r="FR15" s="38"/>
      <c r="FV15" s="38"/>
      <c r="FZ15" s="38"/>
      <c r="GD15" s="38"/>
      <c r="GH15" s="38"/>
      <c r="GL15" s="38"/>
      <c r="GP15" s="38"/>
    </row>
    <row r="16" spans="1:198">
      <c r="A16" s="48" t="s">
        <v>18</v>
      </c>
      <c r="B16" s="88"/>
      <c r="C16" s="88">
        <f>ROUND(((B7+B10+C7+C10)*0.07),2)</f>
        <v>409.16</v>
      </c>
      <c r="D16" s="88">
        <f>SUM(B16:C16)</f>
        <v>409.16</v>
      </c>
      <c r="E16" s="88"/>
      <c r="F16" s="88">
        <f>ROUND(((E7+E10+F7+F10)*0.07),2)</f>
        <v>561.04999999999995</v>
      </c>
      <c r="G16" s="88">
        <f t="shared" ref="G16" si="9">SUM(E16:F16)</f>
        <v>561.04999999999995</v>
      </c>
      <c r="J16" s="38"/>
      <c r="N16" s="38"/>
      <c r="R16" s="38"/>
      <c r="V16" s="38"/>
      <c r="Z16" s="38"/>
      <c r="AD16" s="38"/>
      <c r="AH16" s="38"/>
      <c r="AL16" s="38"/>
      <c r="AP16" s="38"/>
      <c r="AT16" s="38"/>
      <c r="AX16" s="38"/>
      <c r="BB16" s="38"/>
      <c r="BF16" s="38"/>
      <c r="BJ16" s="38"/>
      <c r="BN16" s="38"/>
      <c r="BR16" s="38"/>
      <c r="BV16" s="38"/>
      <c r="BZ16" s="38"/>
      <c r="CD16" s="38"/>
      <c r="CH16" s="38"/>
      <c r="CL16" s="38"/>
      <c r="CP16" s="38"/>
      <c r="CT16" s="38"/>
      <c r="CX16" s="38"/>
      <c r="DB16" s="38"/>
      <c r="DF16" s="38"/>
      <c r="DJ16" s="38"/>
      <c r="DN16" s="38"/>
      <c r="DR16" s="38"/>
      <c r="DV16" s="38"/>
      <c r="DZ16" s="38"/>
      <c r="ED16" s="38"/>
      <c r="EH16" s="38"/>
      <c r="EL16" s="38"/>
      <c r="EP16" s="38"/>
      <c r="ET16" s="38"/>
      <c r="EX16" s="38"/>
      <c r="FB16" s="38"/>
      <c r="FF16" s="38"/>
      <c r="FJ16" s="38"/>
      <c r="FN16" s="38"/>
      <c r="FR16" s="38"/>
      <c r="FV16" s="38"/>
      <c r="FZ16" s="38"/>
      <c r="GD16" s="38"/>
      <c r="GH16" s="38"/>
      <c r="GL16" s="38"/>
      <c r="GP16" s="38"/>
    </row>
    <row r="17" spans="1:198">
      <c r="A17" s="43" t="s">
        <v>28</v>
      </c>
      <c r="B17" s="88">
        <f t="shared" ref="B17:G17" si="10">SUM(B18:B21)</f>
        <v>0</v>
      </c>
      <c r="C17" s="88">
        <f t="shared" si="10"/>
        <v>1659.92</v>
      </c>
      <c r="D17" s="44">
        <f t="shared" si="10"/>
        <v>1659.92</v>
      </c>
      <c r="E17" s="88">
        <f t="shared" si="10"/>
        <v>0</v>
      </c>
      <c r="F17" s="88">
        <f t="shared" si="10"/>
        <v>1179.02</v>
      </c>
      <c r="G17" s="44">
        <f t="shared" si="10"/>
        <v>1179.02</v>
      </c>
      <c r="J17" s="38"/>
      <c r="N17" s="38"/>
      <c r="R17" s="38"/>
      <c r="V17" s="38"/>
      <c r="Z17" s="38"/>
      <c r="AD17" s="38"/>
      <c r="AH17" s="38"/>
      <c r="AL17" s="38"/>
      <c r="AP17" s="38"/>
      <c r="AT17" s="38"/>
      <c r="AX17" s="38"/>
      <c r="BB17" s="38"/>
      <c r="BF17" s="38"/>
      <c r="BJ17" s="38"/>
      <c r="BN17" s="38"/>
      <c r="BR17" s="38"/>
      <c r="BV17" s="38"/>
      <c r="BZ17" s="38"/>
      <c r="CD17" s="38"/>
      <c r="CH17" s="38"/>
      <c r="CL17" s="38"/>
      <c r="CP17" s="38"/>
      <c r="CT17" s="38"/>
      <c r="CX17" s="38"/>
      <c r="DB17" s="38"/>
      <c r="DF17" s="38"/>
      <c r="DJ17" s="38"/>
      <c r="DN17" s="38"/>
      <c r="DR17" s="38"/>
      <c r="DV17" s="38"/>
      <c r="DZ17" s="38"/>
      <c r="ED17" s="38"/>
      <c r="EH17" s="38"/>
      <c r="EL17" s="38"/>
      <c r="EP17" s="38"/>
      <c r="ET17" s="38"/>
      <c r="EX17" s="38"/>
      <c r="FB17" s="38"/>
      <c r="FF17" s="38"/>
      <c r="FJ17" s="38"/>
      <c r="FN17" s="38"/>
      <c r="FR17" s="38"/>
      <c r="FV17" s="38"/>
      <c r="FZ17" s="38"/>
      <c r="GD17" s="38"/>
      <c r="GH17" s="38"/>
      <c r="GL17" s="38"/>
      <c r="GP17" s="38"/>
    </row>
    <row r="18" spans="1:198" ht="26.1" customHeight="1">
      <c r="A18" s="45" t="s">
        <v>29</v>
      </c>
      <c r="B18" s="89">
        <v>0</v>
      </c>
      <c r="C18" s="89">
        <v>804.68</v>
      </c>
      <c r="D18" s="89">
        <f t="shared" ref="D18:D20" si="11">SUM(B18:C18)</f>
        <v>804.68</v>
      </c>
      <c r="E18" s="89">
        <v>0</v>
      </c>
      <c r="F18" s="89">
        <v>468.3</v>
      </c>
      <c r="G18" s="89">
        <f t="shared" ref="G18:G21" si="12">SUM(E18:F18)</f>
        <v>468.3</v>
      </c>
    </row>
    <row r="19" spans="1:198" ht="26.1" customHeight="1">
      <c r="A19" s="45" t="s">
        <v>30</v>
      </c>
      <c r="B19" s="89">
        <v>0</v>
      </c>
      <c r="C19" s="89">
        <v>21.97</v>
      </c>
      <c r="D19" s="89">
        <f t="shared" si="11"/>
        <v>21.97</v>
      </c>
      <c r="E19" s="89">
        <v>0</v>
      </c>
      <c r="F19" s="89">
        <v>2.84</v>
      </c>
      <c r="G19" s="89">
        <f t="shared" si="12"/>
        <v>2.84</v>
      </c>
    </row>
    <row r="20" spans="1:198" s="50" customFormat="1" ht="22.5" customHeight="1">
      <c r="A20" s="49" t="s">
        <v>59</v>
      </c>
      <c r="B20" s="89">
        <v>0</v>
      </c>
      <c r="C20" s="89">
        <v>2.04</v>
      </c>
      <c r="D20" s="89">
        <f t="shared" si="11"/>
        <v>2.04</v>
      </c>
      <c r="E20" s="89">
        <v>0</v>
      </c>
      <c r="F20" s="89">
        <v>1.44</v>
      </c>
      <c r="G20" s="89">
        <f t="shared" si="12"/>
        <v>1.44</v>
      </c>
    </row>
    <row r="21" spans="1:198" ht="22.5" customHeight="1">
      <c r="A21" s="45" t="s">
        <v>60</v>
      </c>
      <c r="B21" s="89">
        <v>0</v>
      </c>
      <c r="C21" s="89">
        <v>831.23</v>
      </c>
      <c r="D21" s="89">
        <f>SUM(B21:C21)</f>
        <v>831.23</v>
      </c>
      <c r="E21" s="89">
        <v>0</v>
      </c>
      <c r="F21" s="89">
        <v>706.44</v>
      </c>
      <c r="G21" s="89">
        <f t="shared" si="12"/>
        <v>706.44</v>
      </c>
    </row>
    <row r="22" spans="1:198" ht="22.5" customHeight="1">
      <c r="A22" s="43" t="s">
        <v>32</v>
      </c>
      <c r="B22" s="88">
        <f t="shared" ref="B22:G22" si="13">B6+B17</f>
        <v>2989.7799999999997</v>
      </c>
      <c r="C22" s="88">
        <f t="shared" si="13"/>
        <v>4924.42</v>
      </c>
      <c r="D22" s="44">
        <f t="shared" si="13"/>
        <v>7914.1999999999989</v>
      </c>
      <c r="E22" s="88">
        <f t="shared" si="13"/>
        <v>4423.95</v>
      </c>
      <c r="F22" s="88">
        <f t="shared" si="13"/>
        <v>5331.1900000000005</v>
      </c>
      <c r="G22" s="44">
        <f t="shared" si="13"/>
        <v>9755.1400000000012</v>
      </c>
    </row>
    <row r="23" spans="1:198" ht="22.5" customHeight="1">
      <c r="A23" s="43" t="s">
        <v>33</v>
      </c>
      <c r="B23" s="63">
        <f>ROUND(B22/B24,2)</f>
        <v>9.43</v>
      </c>
      <c r="C23" s="63">
        <f>ROUND(C22/B24,2)</f>
        <v>15.53</v>
      </c>
      <c r="D23" s="63">
        <f>ROUND(D22/B24,2)</f>
        <v>24.97</v>
      </c>
      <c r="E23" s="63">
        <f>ROUND(E22/E24,2)</f>
        <v>16.04</v>
      </c>
      <c r="F23" s="63">
        <f>ROUND(F22/E24,2)</f>
        <v>19.329999999999998</v>
      </c>
      <c r="G23" s="63">
        <f>ROUND(G22/E24,2)</f>
        <v>35.380000000000003</v>
      </c>
    </row>
    <row r="24" spans="1:198" ht="22.5" customHeight="1">
      <c r="A24" s="51" t="s">
        <v>25</v>
      </c>
      <c r="B24" s="129">
        <v>317</v>
      </c>
      <c r="C24" s="130"/>
      <c r="D24" s="131"/>
      <c r="E24" s="129">
        <v>275.73</v>
      </c>
      <c r="F24" s="130"/>
      <c r="G24" s="131"/>
    </row>
    <row r="25" spans="1:198" ht="22.5" customHeight="1">
      <c r="A25" s="52" t="s">
        <v>73</v>
      </c>
      <c r="B25" s="120">
        <v>27.2</v>
      </c>
      <c r="C25" s="121"/>
      <c r="D25" s="122"/>
      <c r="E25" s="120">
        <v>27.2</v>
      </c>
      <c r="F25" s="121"/>
      <c r="G25" s="122"/>
    </row>
    <row r="26" spans="1:198" s="37" customFormat="1" ht="22.5" customHeight="1">
      <c r="A26" s="53" t="s">
        <v>50</v>
      </c>
      <c r="B26" s="123">
        <f>B24*B25</f>
        <v>8622.4</v>
      </c>
      <c r="C26" s="124"/>
      <c r="D26" s="125"/>
      <c r="E26" s="123">
        <f>E24*E25</f>
        <v>7499.8560000000007</v>
      </c>
      <c r="F26" s="124"/>
      <c r="G26" s="125"/>
      <c r="J26" s="40"/>
      <c r="N26" s="40"/>
      <c r="R26" s="40"/>
      <c r="V26" s="40"/>
      <c r="Z26" s="40"/>
      <c r="AD26" s="40"/>
      <c r="AH26" s="40"/>
      <c r="AL26" s="40"/>
      <c r="AP26" s="40"/>
      <c r="AT26" s="40"/>
      <c r="AX26" s="40"/>
      <c r="BB26" s="40"/>
      <c r="BF26" s="40"/>
      <c r="BJ26" s="40"/>
      <c r="BN26" s="40"/>
      <c r="BR26" s="40"/>
      <c r="BV26" s="40"/>
      <c r="BZ26" s="40"/>
      <c r="CD26" s="40"/>
      <c r="CH26" s="40"/>
      <c r="CL26" s="40"/>
      <c r="CP26" s="40"/>
      <c r="CT26" s="40"/>
      <c r="CX26" s="40"/>
      <c r="DB26" s="40"/>
      <c r="DF26" s="40"/>
      <c r="DJ26" s="40"/>
      <c r="DN26" s="40"/>
      <c r="DR26" s="40"/>
      <c r="DV26" s="40"/>
      <c r="DZ26" s="40"/>
      <c r="ED26" s="40"/>
      <c r="EH26" s="40"/>
      <c r="EL26" s="40"/>
      <c r="EP26" s="40"/>
      <c r="ET26" s="40"/>
      <c r="EX26" s="40"/>
      <c r="FB26" s="40"/>
      <c r="FF26" s="40"/>
      <c r="FJ26" s="40"/>
      <c r="FN26" s="40"/>
      <c r="FR26" s="40"/>
      <c r="FV26" s="40"/>
      <c r="FZ26" s="40"/>
      <c r="GD26" s="40"/>
      <c r="GH26" s="40"/>
      <c r="GL26" s="40"/>
      <c r="GP26" s="40"/>
    </row>
    <row r="27" spans="1:198" s="37" customFormat="1" ht="22.5" customHeight="1">
      <c r="A27" s="14" t="s">
        <v>62</v>
      </c>
      <c r="B27" s="63">
        <f>B26-B22</f>
        <v>5632.62</v>
      </c>
      <c r="C27" s="63"/>
      <c r="D27" s="63">
        <f>B26-D22</f>
        <v>708.20000000000073</v>
      </c>
      <c r="E27" s="63">
        <f>E26-E22</f>
        <v>3075.9060000000009</v>
      </c>
      <c r="F27" s="63"/>
      <c r="G27" s="63">
        <f>E26-G22</f>
        <v>-2255.2840000000006</v>
      </c>
      <c r="J27" s="40"/>
      <c r="N27" s="40"/>
      <c r="R27" s="40"/>
      <c r="V27" s="40"/>
      <c r="Z27" s="40"/>
      <c r="AD27" s="40"/>
      <c r="AH27" s="40"/>
      <c r="AL27" s="40"/>
      <c r="AP27" s="40"/>
      <c r="AT27" s="40"/>
      <c r="AX27" s="40"/>
      <c r="BB27" s="40"/>
      <c r="BF27" s="40"/>
      <c r="BJ27" s="40"/>
      <c r="BN27" s="40"/>
      <c r="BR27" s="40"/>
      <c r="BV27" s="40"/>
      <c r="BZ27" s="40"/>
      <c r="CD27" s="40"/>
      <c r="CH27" s="40"/>
      <c r="CL27" s="40"/>
      <c r="CP27" s="40"/>
      <c r="CT27" s="40"/>
      <c r="CX27" s="40"/>
      <c r="DB27" s="40"/>
      <c r="DF27" s="40"/>
      <c r="DJ27" s="40"/>
      <c r="DN27" s="40"/>
      <c r="DR27" s="40"/>
      <c r="DV27" s="40"/>
      <c r="DZ27" s="40"/>
      <c r="ED27" s="40"/>
      <c r="EH27" s="40"/>
      <c r="EL27" s="40"/>
      <c r="EP27" s="40"/>
      <c r="ET27" s="40"/>
      <c r="EX27" s="40"/>
      <c r="FB27" s="40"/>
      <c r="FF27" s="40"/>
      <c r="FJ27" s="40"/>
      <c r="FN27" s="40"/>
      <c r="FR27" s="40"/>
      <c r="FV27" s="40"/>
      <c r="FZ27" s="40"/>
      <c r="GD27" s="40"/>
      <c r="GH27" s="40"/>
      <c r="GL27" s="40"/>
      <c r="GP27" s="40"/>
    </row>
    <row r="28" spans="1:198" s="37" customFormat="1" ht="22.5" customHeight="1">
      <c r="A28" s="54" t="s">
        <v>61</v>
      </c>
      <c r="B28" s="90">
        <f>B25-B23</f>
        <v>17.77</v>
      </c>
      <c r="C28" s="90"/>
      <c r="D28" s="90">
        <f>B25-D23</f>
        <v>2.2300000000000004</v>
      </c>
      <c r="E28" s="90">
        <f>E25-E23</f>
        <v>11.16</v>
      </c>
      <c r="F28" s="90"/>
      <c r="G28" s="90">
        <f>E25-G23</f>
        <v>-8.1800000000000033</v>
      </c>
      <c r="J28" s="40"/>
      <c r="N28" s="40"/>
      <c r="R28" s="40"/>
      <c r="V28" s="40"/>
      <c r="Z28" s="40"/>
      <c r="AD28" s="40"/>
      <c r="AH28" s="40"/>
      <c r="AL28" s="40"/>
      <c r="AP28" s="40"/>
      <c r="AT28" s="40"/>
      <c r="AX28" s="40"/>
      <c r="BB28" s="40"/>
      <c r="BF28" s="40"/>
      <c r="BJ28" s="40"/>
      <c r="BN28" s="40"/>
      <c r="BR28" s="40"/>
      <c r="BV28" s="40"/>
      <c r="BZ28" s="40"/>
      <c r="CD28" s="40"/>
      <c r="CH28" s="40"/>
      <c r="CL28" s="40"/>
      <c r="CP28" s="40"/>
      <c r="CT28" s="40"/>
      <c r="CX28" s="40"/>
      <c r="DB28" s="40"/>
      <c r="DF28" s="40"/>
      <c r="DJ28" s="40"/>
      <c r="DN28" s="40"/>
      <c r="DR28" s="40"/>
      <c r="DV28" s="40"/>
      <c r="DZ28" s="40"/>
      <c r="ED28" s="40"/>
      <c r="EH28" s="40"/>
      <c r="EL28" s="40"/>
      <c r="EP28" s="40"/>
      <c r="ET28" s="40"/>
      <c r="EX28" s="40"/>
      <c r="FB28" s="40"/>
      <c r="FF28" s="40"/>
      <c r="FJ28" s="40"/>
      <c r="FN28" s="40"/>
      <c r="FR28" s="40"/>
      <c r="FV28" s="40"/>
      <c r="FZ28" s="40"/>
      <c r="GD28" s="40"/>
      <c r="GH28" s="40"/>
      <c r="GL28" s="40"/>
      <c r="GP28" s="40"/>
    </row>
  </sheetData>
  <mergeCells count="9">
    <mergeCell ref="B25:D25"/>
    <mergeCell ref="E25:G25"/>
    <mergeCell ref="B26:D26"/>
    <mergeCell ref="E26:G26"/>
    <mergeCell ref="B3:G3"/>
    <mergeCell ref="B4:D4"/>
    <mergeCell ref="E4:G4"/>
    <mergeCell ref="B24:D24"/>
    <mergeCell ref="E24:G24"/>
  </mergeCells>
  <pageMargins left="0.28999999999999998" right="0.18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ข้าวเจ้านาปี</vt:lpstr>
      <vt:lpstr>ข้าวโพดเลี้ยงสัตว์</vt:lpstr>
      <vt:lpstr>อ้อยโรงงาน</vt:lpstr>
      <vt:lpstr>ยางพารา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ิปิยมาภรณ์ ศรีสุข</dc:creator>
  <cp:lastModifiedBy>1219</cp:lastModifiedBy>
  <cp:lastPrinted>2017-11-03T04:14:59Z</cp:lastPrinted>
  <dcterms:created xsi:type="dcterms:W3CDTF">2017-07-05T07:49:48Z</dcterms:created>
  <dcterms:modified xsi:type="dcterms:W3CDTF">2017-11-03T04:15:06Z</dcterms:modified>
</cp:coreProperties>
</file>