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20" yWindow="645" windowWidth="19635" windowHeight="8715"/>
  </bookViews>
  <sheets>
    <sheet name="สกลนคร-อ้อยโรงงาน" sheetId="1" r:id="rId1"/>
    <sheet name="ข้าวเหนียวนาปี" sheetId="2" r:id="rId2"/>
    <sheet name="มันสำปะหลัง" sheetId="3" r:id="rId3"/>
  </sheets>
  <calcPr calcId="144525"/>
</workbook>
</file>

<file path=xl/calcChain.xml><?xml version="1.0" encoding="utf-8"?>
<calcChain xmlns="http://schemas.openxmlformats.org/spreadsheetml/2006/main">
  <c r="E27" i="2" l="1"/>
  <c r="E28" i="2" s="1"/>
  <c r="B28" i="2"/>
  <c r="B27" i="2"/>
  <c r="B29" i="1"/>
  <c r="E29" i="1"/>
  <c r="E29" i="3" l="1"/>
  <c r="B29" i="3"/>
  <c r="G24" i="3"/>
  <c r="D24" i="3"/>
  <c r="G23" i="3"/>
  <c r="D23" i="3"/>
  <c r="G22" i="3"/>
  <c r="D22" i="3"/>
  <c r="F21" i="3"/>
  <c r="E21" i="3"/>
  <c r="C21" i="3"/>
  <c r="B21" i="3"/>
  <c r="G19" i="3"/>
  <c r="D19" i="3"/>
  <c r="G18" i="3"/>
  <c r="D18" i="3"/>
  <c r="G17" i="3"/>
  <c r="D17" i="3"/>
  <c r="G16" i="3"/>
  <c r="D16" i="3"/>
  <c r="G15" i="3"/>
  <c r="D15" i="3"/>
  <c r="G14" i="3"/>
  <c r="D14" i="3"/>
  <c r="G13" i="3"/>
  <c r="D13" i="3"/>
  <c r="F12" i="3"/>
  <c r="E12" i="3"/>
  <c r="C12" i="3"/>
  <c r="B12" i="3"/>
  <c r="G11" i="3"/>
  <c r="D11" i="3"/>
  <c r="G10" i="3"/>
  <c r="D10" i="3"/>
  <c r="G9" i="3"/>
  <c r="D9" i="3"/>
  <c r="G8" i="3"/>
  <c r="D8" i="3"/>
  <c r="F7" i="3"/>
  <c r="E7" i="3"/>
  <c r="C7" i="3"/>
  <c r="B7" i="3"/>
  <c r="G23" i="2"/>
  <c r="D23" i="2"/>
  <c r="G22" i="2"/>
  <c r="D22" i="2"/>
  <c r="G21" i="2"/>
  <c r="D21" i="2"/>
  <c r="F20" i="2"/>
  <c r="E20" i="2"/>
  <c r="C20" i="2"/>
  <c r="B20" i="2"/>
  <c r="G18" i="2"/>
  <c r="D18" i="2"/>
  <c r="G17" i="2"/>
  <c r="C12" i="2"/>
  <c r="G16" i="2"/>
  <c r="D16" i="2"/>
  <c r="G15" i="2"/>
  <c r="D15" i="2"/>
  <c r="G14" i="2"/>
  <c r="D14" i="2"/>
  <c r="G13" i="2"/>
  <c r="D13" i="2"/>
  <c r="F12" i="2"/>
  <c r="B12" i="2"/>
  <c r="G11" i="2"/>
  <c r="D11" i="2"/>
  <c r="G10" i="2"/>
  <c r="D10" i="2"/>
  <c r="G9" i="2"/>
  <c r="D9" i="2"/>
  <c r="G8" i="2"/>
  <c r="D8" i="2"/>
  <c r="F7" i="2"/>
  <c r="E7" i="2"/>
  <c r="C7" i="2"/>
  <c r="B7" i="2"/>
  <c r="B30" i="3" l="1"/>
  <c r="B31" i="3" s="1"/>
  <c r="E30" i="3"/>
  <c r="E31" i="3" s="1"/>
  <c r="C20" i="3"/>
  <c r="G21" i="3"/>
  <c r="D12" i="3"/>
  <c r="C19" i="2"/>
  <c r="F20" i="3"/>
  <c r="F6" i="3" s="1"/>
  <c r="F25" i="3" s="1"/>
  <c r="F26" i="3" s="1"/>
  <c r="G20" i="2"/>
  <c r="D21" i="3"/>
  <c r="E6" i="3"/>
  <c r="E25" i="3" s="1"/>
  <c r="E26" i="3" s="1"/>
  <c r="G12" i="3"/>
  <c r="G7" i="3"/>
  <c r="B6" i="3"/>
  <c r="B25" i="3" s="1"/>
  <c r="B26" i="3" s="1"/>
  <c r="C6" i="3"/>
  <c r="C25" i="3" s="1"/>
  <c r="C26" i="3" s="1"/>
  <c r="D7" i="3"/>
  <c r="G12" i="2"/>
  <c r="D7" i="2"/>
  <c r="D20" i="2"/>
  <c r="D17" i="2"/>
  <c r="D12" i="2" s="1"/>
  <c r="G7" i="2"/>
  <c r="E12" i="2"/>
  <c r="E6" i="2" s="1"/>
  <c r="E24" i="2" s="1"/>
  <c r="B6" i="2"/>
  <c r="B24" i="2" s="1"/>
  <c r="B25" i="2" l="1"/>
  <c r="B29" i="2"/>
  <c r="B30" i="2" s="1"/>
  <c r="E25" i="2"/>
  <c r="E29" i="2"/>
  <c r="E30" i="2" s="1"/>
  <c r="D19" i="2"/>
  <c r="D20" i="3"/>
  <c r="D6" i="3" s="1"/>
  <c r="D25" i="3" s="1"/>
  <c r="G20" i="3"/>
  <c r="G6" i="3" s="1"/>
  <c r="G25" i="3" s="1"/>
  <c r="F19" i="2"/>
  <c r="F6" i="2" s="1"/>
  <c r="F24" i="2" s="1"/>
  <c r="F25" i="2" s="1"/>
  <c r="G19" i="2"/>
  <c r="G6" i="2" s="1"/>
  <c r="G24" i="2" s="1"/>
  <c r="G25" i="2" l="1"/>
  <c r="G29" i="2"/>
  <c r="G30" i="2" s="1"/>
  <c r="G26" i="3"/>
  <c r="G30" i="3"/>
  <c r="G31" i="3" s="1"/>
  <c r="D26" i="3"/>
  <c r="D30" i="3"/>
  <c r="D31" i="3" s="1"/>
  <c r="G24" i="1"/>
  <c r="D24" i="1"/>
  <c r="G23" i="1"/>
  <c r="D23" i="1"/>
  <c r="G22" i="1"/>
  <c r="D22" i="1"/>
  <c r="F21" i="1"/>
  <c r="E21" i="1"/>
  <c r="C21" i="1"/>
  <c r="B21" i="1"/>
  <c r="G19" i="1"/>
  <c r="D19" i="1"/>
  <c r="G18" i="1"/>
  <c r="D18" i="1"/>
  <c r="G17" i="1"/>
  <c r="D17" i="1"/>
  <c r="G16" i="1"/>
  <c r="D16" i="1"/>
  <c r="G15" i="1"/>
  <c r="D15" i="1"/>
  <c r="G14" i="1"/>
  <c r="D14" i="1"/>
  <c r="G13" i="1"/>
  <c r="D13" i="1"/>
  <c r="F12" i="1"/>
  <c r="E12" i="1"/>
  <c r="C12" i="1"/>
  <c r="B12" i="1"/>
  <c r="G11" i="1"/>
  <c r="D11" i="1"/>
  <c r="G10" i="1"/>
  <c r="D10" i="1"/>
  <c r="G9" i="1"/>
  <c r="D9" i="1"/>
  <c r="G8" i="1"/>
  <c r="D8" i="1"/>
  <c r="F7" i="1"/>
  <c r="E7" i="1"/>
  <c r="C7" i="1"/>
  <c r="B7" i="1"/>
  <c r="B6" i="1" l="1"/>
  <c r="B25" i="1" s="1"/>
  <c r="G7" i="1"/>
  <c r="D21" i="1"/>
  <c r="G21" i="1"/>
  <c r="G12" i="1"/>
  <c r="C20" i="1"/>
  <c r="C6" i="1" s="1"/>
  <c r="C25" i="1" s="1"/>
  <c r="C26" i="1" s="1"/>
  <c r="D12" i="1"/>
  <c r="F20" i="1"/>
  <c r="F6" i="1" s="1"/>
  <c r="F25" i="1" s="1"/>
  <c r="F26" i="1" s="1"/>
  <c r="D7" i="1"/>
  <c r="E6" i="1"/>
  <c r="E25" i="1" s="1"/>
  <c r="B26" i="1" l="1"/>
  <c r="B30" i="1"/>
  <c r="B31" i="1" s="1"/>
  <c r="E26" i="1"/>
  <c r="E30" i="1"/>
  <c r="E31" i="1" s="1"/>
  <c r="G20" i="1"/>
  <c r="G6" i="1" s="1"/>
  <c r="G25" i="1" s="1"/>
  <c r="D20" i="1"/>
  <c r="D6" i="1" s="1"/>
  <c r="D25" i="1" s="1"/>
  <c r="D26" i="1" l="1"/>
  <c r="D30" i="1"/>
  <c r="D31" i="1" s="1"/>
  <c r="G26" i="1"/>
  <c r="G30" i="1"/>
  <c r="G31" i="1" s="1"/>
  <c r="D6" i="2"/>
  <c r="D24" i="2" s="1"/>
  <c r="D25" i="2" l="1"/>
  <c r="D29" i="2"/>
  <c r="D30" i="2" s="1"/>
  <c r="C6" i="2"/>
  <c r="C24" i="2" s="1"/>
  <c r="C25" i="2" s="1"/>
</calcChain>
</file>

<file path=xl/sharedStrings.xml><?xml version="1.0" encoding="utf-8"?>
<sst xmlns="http://schemas.openxmlformats.org/spreadsheetml/2006/main" count="113" uniqueCount="41">
  <si>
    <t>หน่วย : บาท/ไร่</t>
  </si>
  <si>
    <t>รายการ</t>
  </si>
  <si>
    <t>S1</t>
  </si>
  <si>
    <t>N</t>
  </si>
  <si>
    <t>เงินสด</t>
  </si>
  <si>
    <t>ไม่เป็นเงินสด</t>
  </si>
  <si>
    <t>รวม</t>
  </si>
  <si>
    <t>1.  ต้นทุนผันแปร</t>
  </si>
  <si>
    <t>1.1 ค่าแรงงาน</t>
  </si>
  <si>
    <t xml:space="preserve">   เตรียมดิน</t>
  </si>
  <si>
    <t xml:space="preserve">   เตรียมพันธุ์และปลูก</t>
  </si>
  <si>
    <t xml:space="preserve">   ดูแลรักษา</t>
  </si>
  <si>
    <t xml:space="preserve">   เก็บเกี่ยว</t>
  </si>
  <si>
    <t>1.2 ค่าวัสดุ</t>
  </si>
  <si>
    <t xml:space="preserve">   ค่าพันธุ์</t>
  </si>
  <si>
    <t xml:space="preserve">   ค่าปุ๋ย</t>
  </si>
  <si>
    <t xml:space="preserve">   ค่าสารปราบศัตรูพืชและวัชพืช</t>
  </si>
  <si>
    <t xml:space="preserve">   ค่าสารอื่นๆ และวัสดุปรับปรุงดิน</t>
  </si>
  <si>
    <t xml:space="preserve">   ค่าน้ำมันเชื้อเพลิงและหล่อลื่น</t>
  </si>
  <si>
    <t xml:space="preserve">   ค่าวัสดุการเกษตรและวัสดุสิ้นเปลือง</t>
  </si>
  <si>
    <t xml:space="preserve">   ค่าซ่อมแซมอุปกรณ์การเกษตร</t>
  </si>
  <si>
    <t>1.3  ค่าเสียโอกาสเงินลงทุน</t>
  </si>
  <si>
    <t>2. ต้นทุนคงที่</t>
  </si>
  <si>
    <t xml:space="preserve">   ค่าเช่าที่ดิน</t>
  </si>
  <si>
    <t xml:space="preserve">   ค่าเสื่อมอุปกรณ์การเกษตร</t>
  </si>
  <si>
    <t xml:space="preserve">    ค่าเสียโอกาสเงินลงทุนอุปกรณ์การเกษตร</t>
  </si>
  <si>
    <t>3. ต้นทุนรวมต่อไร่</t>
  </si>
  <si>
    <t>4. ต้นทุนรวมต่อกิโลกรัม</t>
  </si>
  <si>
    <t>5. ผลผลิตต่อไร่ (กก.)</t>
  </si>
  <si>
    <t>6. ราคาที่เกษตรกรขายได้ที่ไร่นา (บาท/กิโลกรัม)</t>
  </si>
  <si>
    <t>7. ผลตอบแทนต่อไร่</t>
  </si>
  <si>
    <t>8. ผลตอบแทนสุทธิต่อไร่</t>
  </si>
  <si>
    <t>9. ผลตอบแทนสุทธิต่อกิโลกรัม</t>
  </si>
  <si>
    <t xml:space="preserve">4. ต้นทุนรวมต่อเกวียน (ตัน)   </t>
  </si>
  <si>
    <t>9. ผลตอบแทนสุทธิต่อตัน</t>
  </si>
  <si>
    <t xml:space="preserve">   ค่าเสียโอกาสเงินลงทุนอุปกรณ์การเกษตร</t>
  </si>
  <si>
    <t>สกลนคร</t>
  </si>
  <si>
    <t>ตารางที่ 35  ต้นทุนการผลิตอ้อยโรงงาน แยกตามลักษณะความเหมาะสมของพื้นที่</t>
  </si>
  <si>
    <t>ตารางที่ 36  ต้นทุนการผลิตข้าวเหนียวนาปี แยกตามลักษณะความเหมาะสมของพื้นที่</t>
  </si>
  <si>
    <t>ตารางที่ 37  ต้นทุนการผลิตมันสำปะหลัง แยกตามลักษณะความเหมาะสมของพื้นที่</t>
  </si>
  <si>
    <t>6. ราคาที่เกษตรกรขายได้ที่ไร่นา (บาท/ตัน)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</si>
</sst>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-* #,##0.00_-;\-* #,##0.00_-;_-* &quot;-&quot;??_-;_-@_-"/>
    <numFmt numFmtId="165" formatCode="_-* #,##0_-;\-* #,##0_-;_-* &quot;-&quot;??_-;_-@_-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name val="CordiaUPC"/>
      <family val="2"/>
    </font>
    <font>
      <b/>
      <sz val="18"/>
      <name val="TH SarabunPSK"/>
      <family val="2"/>
    </font>
    <font>
      <sz val="14"/>
      <color indexed="8"/>
      <name val="TH SarabunPSK"/>
      <family val="2"/>
    </font>
    <font>
      <b/>
      <sz val="16"/>
      <name val="TH SarabunPSK"/>
      <family val="2"/>
    </font>
    <font>
      <sz val="16"/>
      <name val="TH SarabunPSK"/>
      <family val="2"/>
    </font>
    <font>
      <sz val="16"/>
      <color indexed="8"/>
      <name val="TH SarabunPSK"/>
      <family val="2"/>
    </font>
    <font>
      <sz val="16"/>
      <name val="Angsana New"/>
      <family val="1"/>
    </font>
    <font>
      <sz val="14"/>
      <name val="AngsanaUPC"/>
      <family val="1"/>
    </font>
    <font>
      <b/>
      <sz val="16"/>
      <color indexed="8"/>
      <name val="TH SarabunPSK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2" fillId="0" borderId="0"/>
    <xf numFmtId="164" fontId="9" fillId="0" borderId="0" applyFont="0" applyFill="0" applyBorder="0" applyAlignment="0" applyProtection="0"/>
    <xf numFmtId="0" fontId="9" fillId="0" borderId="0"/>
  </cellStyleXfs>
  <cellXfs count="45">
    <xf numFmtId="0" fontId="0" fillId="0" borderId="0" xfId="0"/>
    <xf numFmtId="2" fontId="3" fillId="0" borderId="0" xfId="2" applyNumberFormat="1" applyFont="1" applyFill="1" applyBorder="1" applyAlignment="1"/>
    <xf numFmtId="2" fontId="4" fillId="0" borderId="1" xfId="2" applyNumberFormat="1" applyFont="1" applyFill="1" applyBorder="1" applyAlignment="1"/>
    <xf numFmtId="49" fontId="5" fillId="0" borderId="8" xfId="2" applyNumberFormat="1" applyFont="1" applyFill="1" applyBorder="1" applyAlignment="1">
      <alignment horizontal="center" vertical="center"/>
    </xf>
    <xf numFmtId="2" fontId="5" fillId="0" borderId="9" xfId="2" applyNumberFormat="1" applyFont="1" applyFill="1" applyBorder="1" applyAlignment="1">
      <alignment vertical="center"/>
    </xf>
    <xf numFmtId="43" fontId="5" fillId="0" borderId="9" xfId="1" applyFont="1" applyFill="1" applyBorder="1" applyAlignment="1">
      <alignment horizontal="right"/>
    </xf>
    <xf numFmtId="2" fontId="5" fillId="0" borderId="10" xfId="2" applyNumberFormat="1" applyFont="1" applyFill="1" applyBorder="1" applyAlignment="1">
      <alignment vertical="center"/>
    </xf>
    <xf numFmtId="43" fontId="5" fillId="0" borderId="10" xfId="1" applyFont="1" applyFill="1" applyBorder="1" applyAlignment="1">
      <alignment horizontal="right"/>
    </xf>
    <xf numFmtId="2" fontId="6" fillId="0" borderId="10" xfId="2" applyNumberFormat="1" applyFont="1" applyFill="1" applyBorder="1" applyAlignment="1">
      <alignment vertical="center"/>
    </xf>
    <xf numFmtId="43" fontId="6" fillId="0" borderId="10" xfId="1" applyFont="1" applyFill="1" applyBorder="1"/>
    <xf numFmtId="43" fontId="7" fillId="0" borderId="10" xfId="1" applyFont="1" applyFill="1" applyBorder="1"/>
    <xf numFmtId="43" fontId="8" fillId="0" borderId="10" xfId="1" applyFont="1" applyFill="1" applyBorder="1"/>
    <xf numFmtId="43" fontId="6" fillId="0" borderId="10" xfId="1" applyFont="1" applyFill="1" applyBorder="1" applyAlignment="1">
      <alignment vertical="center"/>
    </xf>
    <xf numFmtId="43" fontId="7" fillId="0" borderId="10" xfId="1" applyFont="1" applyFill="1" applyBorder="1" applyAlignment="1">
      <alignment vertical="center"/>
    </xf>
    <xf numFmtId="2" fontId="6" fillId="0" borderId="10" xfId="3" applyNumberFormat="1" applyFont="1" applyBorder="1" applyAlignment="1">
      <alignment vertical="center"/>
    </xf>
    <xf numFmtId="43" fontId="5" fillId="0" borderId="10" xfId="1" applyFont="1" applyFill="1" applyBorder="1" applyAlignment="1">
      <alignment horizontal="right" vertical="center"/>
    </xf>
    <xf numFmtId="43" fontId="10" fillId="0" borderId="10" xfId="1" applyFont="1" applyFill="1" applyBorder="1" applyAlignment="1">
      <alignment horizontal="right" vertical="center"/>
    </xf>
    <xf numFmtId="2" fontId="6" fillId="0" borderId="10" xfId="4" applyNumberFormat="1" applyFont="1" applyFill="1" applyBorder="1" applyAlignment="1">
      <alignment vertical="center"/>
    </xf>
    <xf numFmtId="2" fontId="5" fillId="0" borderId="10" xfId="4" applyNumberFormat="1" applyFont="1" applyFill="1" applyBorder="1" applyAlignment="1" applyProtection="1">
      <alignment horizontal="left" vertical="center"/>
    </xf>
    <xf numFmtId="165" fontId="5" fillId="0" borderId="10" xfId="1" applyNumberFormat="1" applyFont="1" applyFill="1" applyBorder="1" applyAlignment="1">
      <alignment horizontal="right" vertical="center"/>
    </xf>
    <xf numFmtId="164" fontId="5" fillId="0" borderId="10" xfId="1" applyNumberFormat="1" applyFont="1" applyBorder="1" applyAlignment="1">
      <alignment horizontal="right" vertical="center"/>
    </xf>
    <xf numFmtId="165" fontId="5" fillId="0" borderId="10" xfId="1" applyNumberFormat="1" applyFont="1" applyBorder="1" applyAlignment="1">
      <alignment horizontal="right" vertical="center"/>
    </xf>
    <xf numFmtId="2" fontId="6" fillId="0" borderId="10" xfId="4" applyNumberFormat="1" applyFont="1" applyFill="1" applyBorder="1" applyAlignment="1" applyProtection="1">
      <alignment horizontal="left" vertical="center"/>
    </xf>
    <xf numFmtId="164" fontId="5" fillId="0" borderId="10" xfId="1" applyNumberFormat="1" applyFont="1" applyFill="1" applyBorder="1" applyAlignment="1">
      <alignment horizontal="right" vertical="center"/>
    </xf>
    <xf numFmtId="2" fontId="5" fillId="0" borderId="11" xfId="4" applyNumberFormat="1" applyFont="1" applyFill="1" applyBorder="1" applyAlignment="1" applyProtection="1">
      <alignment horizontal="left" vertical="center"/>
    </xf>
    <xf numFmtId="164" fontId="5" fillId="0" borderId="11" xfId="1" applyNumberFormat="1" applyFont="1" applyFill="1" applyBorder="1" applyAlignment="1">
      <alignment horizontal="right" vertical="center"/>
    </xf>
    <xf numFmtId="165" fontId="5" fillId="0" borderId="11" xfId="1" applyNumberFormat="1" applyFont="1" applyFill="1" applyBorder="1" applyAlignment="1">
      <alignment horizontal="right" vertical="center"/>
    </xf>
    <xf numFmtId="164" fontId="5" fillId="0" borderId="11" xfId="1" applyNumberFormat="1" applyFont="1" applyBorder="1" applyAlignment="1">
      <alignment horizontal="right" vertical="center"/>
    </xf>
    <xf numFmtId="165" fontId="5" fillId="0" borderId="11" xfId="1" applyNumberFormat="1" applyFont="1" applyBorder="1" applyAlignment="1">
      <alignment horizontal="right" vertical="center"/>
    </xf>
    <xf numFmtId="0" fontId="11" fillId="0" borderId="0" xfId="0" applyFont="1"/>
    <xf numFmtId="0" fontId="0" fillId="0" borderId="0" xfId="0" applyFont="1"/>
    <xf numFmtId="4" fontId="6" fillId="0" borderId="12" xfId="1" applyNumberFormat="1" applyFont="1" applyBorder="1" applyAlignment="1">
      <alignment horizontal="center" vertical="center"/>
    </xf>
    <xf numFmtId="4" fontId="6" fillId="0" borderId="13" xfId="1" applyNumberFormat="1" applyFont="1" applyBorder="1" applyAlignment="1">
      <alignment horizontal="center" vertical="center"/>
    </xf>
    <xf numFmtId="4" fontId="6" fillId="0" borderId="14" xfId="1" applyNumberFormat="1" applyFont="1" applyBorder="1" applyAlignment="1">
      <alignment horizontal="center" vertical="center"/>
    </xf>
    <xf numFmtId="4" fontId="6" fillId="0" borderId="12" xfId="1" applyNumberFormat="1" applyFont="1" applyFill="1" applyBorder="1" applyAlignment="1">
      <alignment horizontal="center" vertical="center"/>
    </xf>
    <xf numFmtId="4" fontId="6" fillId="0" borderId="13" xfId="1" applyNumberFormat="1" applyFont="1" applyFill="1" applyBorder="1" applyAlignment="1">
      <alignment horizontal="center" vertical="center"/>
    </xf>
    <xf numFmtId="4" fontId="6" fillId="0" borderId="14" xfId="1" applyNumberFormat="1" applyFont="1" applyFill="1" applyBorder="1" applyAlignment="1">
      <alignment horizontal="center" vertical="center"/>
    </xf>
    <xf numFmtId="49" fontId="3" fillId="0" borderId="3" xfId="2" applyNumberFormat="1" applyFont="1" applyFill="1" applyBorder="1" applyAlignment="1">
      <alignment horizontal="center" vertical="center"/>
    </xf>
    <xf numFmtId="49" fontId="3" fillId="0" borderId="4" xfId="2" applyNumberFormat="1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49" fontId="3" fillId="0" borderId="7" xfId="2" applyNumberFormat="1" applyFont="1" applyFill="1" applyBorder="1" applyAlignment="1">
      <alignment horizontal="center" vertical="center"/>
    </xf>
    <xf numFmtId="2" fontId="3" fillId="0" borderId="2" xfId="2" applyNumberFormat="1" applyFont="1" applyFill="1" applyBorder="1" applyAlignment="1">
      <alignment horizontal="center" vertical="center"/>
    </xf>
    <xf numFmtId="2" fontId="3" fillId="0" borderId="6" xfId="2" applyNumberFormat="1" applyFont="1" applyFill="1" applyBorder="1" applyAlignment="1">
      <alignment horizontal="center" vertical="center"/>
    </xf>
    <xf numFmtId="2" fontId="3" fillId="0" borderId="8" xfId="2" applyNumberFormat="1" applyFont="1" applyFill="1" applyBorder="1" applyAlignment="1">
      <alignment horizontal="center" vertical="center"/>
    </xf>
  </cellXfs>
  <cellStyles count="5">
    <cellStyle name="Comma" xfId="1" builtinId="3"/>
    <cellStyle name="Normal" xfId="0" builtinId="0"/>
    <cellStyle name="เครื่องหมายจุลภาค 3" xfId="3"/>
    <cellStyle name="ปกติ 3" xfId="4"/>
    <cellStyle name="ปกติ_ประมาณการเดือน ธค.2547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tabSelected="1" workbookViewId="0">
      <selection activeCell="I8" sqref="I8"/>
    </sheetView>
  </sheetViews>
  <sheetFormatPr defaultRowHeight="15" x14ac:dyDescent="0.25"/>
  <cols>
    <col min="1" max="1" width="39.5703125" customWidth="1"/>
    <col min="2" max="7" width="11.42578125" customWidth="1"/>
  </cols>
  <sheetData>
    <row r="1" spans="1:7" ht="27.75" x14ac:dyDescent="0.65">
      <c r="A1" s="1" t="s">
        <v>37</v>
      </c>
      <c r="B1" s="1"/>
      <c r="C1" s="1"/>
      <c r="D1" s="1"/>
      <c r="E1" s="1"/>
      <c r="F1" s="1"/>
      <c r="G1" s="1"/>
    </row>
    <row r="2" spans="1:7" ht="21.75" x14ac:dyDescent="0.5">
      <c r="A2" s="2"/>
      <c r="B2" s="2"/>
      <c r="C2" s="2"/>
      <c r="D2" s="2"/>
      <c r="E2" s="2"/>
      <c r="F2" s="2"/>
      <c r="G2" s="2" t="s">
        <v>0</v>
      </c>
    </row>
    <row r="3" spans="1:7" ht="27.75" x14ac:dyDescent="0.25">
      <c r="A3" s="42" t="s">
        <v>1</v>
      </c>
      <c r="B3" s="37" t="s">
        <v>36</v>
      </c>
      <c r="C3" s="38"/>
      <c r="D3" s="38"/>
      <c r="E3" s="39"/>
      <c r="F3" s="39"/>
      <c r="G3" s="40"/>
    </row>
    <row r="4" spans="1:7" ht="27.75" x14ac:dyDescent="0.25">
      <c r="A4" s="43"/>
      <c r="B4" s="41" t="s">
        <v>2</v>
      </c>
      <c r="C4" s="41"/>
      <c r="D4" s="41"/>
      <c r="E4" s="41" t="s">
        <v>3</v>
      </c>
      <c r="F4" s="41"/>
      <c r="G4" s="41"/>
    </row>
    <row r="5" spans="1:7" ht="23.25" customHeight="1" x14ac:dyDescent="0.25">
      <c r="A5" s="44"/>
      <c r="B5" s="3" t="s">
        <v>4</v>
      </c>
      <c r="C5" s="3" t="s">
        <v>5</v>
      </c>
      <c r="D5" s="3" t="s">
        <v>6</v>
      </c>
      <c r="E5" s="3" t="s">
        <v>4</v>
      </c>
      <c r="F5" s="3" t="s">
        <v>5</v>
      </c>
      <c r="G5" s="3" t="s">
        <v>6</v>
      </c>
    </row>
    <row r="6" spans="1:7" ht="24" x14ac:dyDescent="0.55000000000000004">
      <c r="A6" s="4" t="s">
        <v>7</v>
      </c>
      <c r="B6" s="5">
        <f t="shared" ref="B6:G6" si="0">+B7+B12+B20</f>
        <v>4293.1100000000006</v>
      </c>
      <c r="C6" s="5">
        <f t="shared" si="0"/>
        <v>1270.54</v>
      </c>
      <c r="D6" s="5">
        <f t="shared" si="0"/>
        <v>5563.65</v>
      </c>
      <c r="E6" s="5">
        <f t="shared" si="0"/>
        <v>4016.02</v>
      </c>
      <c r="F6" s="5">
        <f t="shared" si="0"/>
        <v>2380.6999999999998</v>
      </c>
      <c r="G6" s="5">
        <f t="shared" si="0"/>
        <v>6396.7199999999993</v>
      </c>
    </row>
    <row r="7" spans="1:7" ht="24" x14ac:dyDescent="0.55000000000000004">
      <c r="A7" s="6" t="s">
        <v>8</v>
      </c>
      <c r="B7" s="7">
        <f t="shared" ref="B7:G7" si="1">+B8+B9+B10+B11</f>
        <v>2572.3000000000002</v>
      </c>
      <c r="C7" s="7">
        <f t="shared" si="1"/>
        <v>516.1</v>
      </c>
      <c r="D7" s="7">
        <f t="shared" si="1"/>
        <v>3088.4</v>
      </c>
      <c r="E7" s="7">
        <f t="shared" si="1"/>
        <v>2476.4</v>
      </c>
      <c r="F7" s="7">
        <f t="shared" si="1"/>
        <v>838.65000000000009</v>
      </c>
      <c r="G7" s="7">
        <f t="shared" si="1"/>
        <v>3315.05</v>
      </c>
    </row>
    <row r="8" spans="1:7" ht="24" x14ac:dyDescent="0.55000000000000004">
      <c r="A8" s="8" t="s">
        <v>9</v>
      </c>
      <c r="B8" s="9">
        <v>279.55</v>
      </c>
      <c r="C8" s="9">
        <v>61.11</v>
      </c>
      <c r="D8" s="9">
        <f>+B8+C8</f>
        <v>340.66</v>
      </c>
      <c r="E8" s="9">
        <v>419.07</v>
      </c>
      <c r="F8" s="9">
        <v>156.43</v>
      </c>
      <c r="G8" s="9">
        <f>+E8+F8</f>
        <v>575.5</v>
      </c>
    </row>
    <row r="9" spans="1:7" ht="24" x14ac:dyDescent="0.55000000000000004">
      <c r="A9" s="8" t="s">
        <v>10</v>
      </c>
      <c r="B9" s="9">
        <v>265.32</v>
      </c>
      <c r="C9" s="9">
        <v>65.790000000000006</v>
      </c>
      <c r="D9" s="9">
        <f t="shared" ref="D9:D19" si="2">+B9+C9</f>
        <v>331.11</v>
      </c>
      <c r="E9" s="10">
        <v>301.08999999999997</v>
      </c>
      <c r="F9" s="10">
        <v>199.38</v>
      </c>
      <c r="G9" s="9">
        <f t="shared" ref="G9:G11" si="3">+E9+F9</f>
        <v>500.46999999999997</v>
      </c>
    </row>
    <row r="10" spans="1:7" ht="24" x14ac:dyDescent="0.55000000000000004">
      <c r="A10" s="8" t="s">
        <v>11</v>
      </c>
      <c r="B10" s="9">
        <v>358.13</v>
      </c>
      <c r="C10" s="9">
        <v>349.05</v>
      </c>
      <c r="D10" s="9">
        <f t="shared" si="2"/>
        <v>707.18000000000006</v>
      </c>
      <c r="E10" s="10">
        <v>200.61</v>
      </c>
      <c r="F10" s="10">
        <v>426.65</v>
      </c>
      <c r="G10" s="9">
        <f t="shared" si="3"/>
        <v>627.26</v>
      </c>
    </row>
    <row r="11" spans="1:7" ht="24" x14ac:dyDescent="0.55000000000000004">
      <c r="A11" s="8" t="s">
        <v>12</v>
      </c>
      <c r="B11" s="9">
        <v>1669.3</v>
      </c>
      <c r="C11" s="9">
        <v>40.15</v>
      </c>
      <c r="D11" s="9">
        <f t="shared" si="2"/>
        <v>1709.45</v>
      </c>
      <c r="E11" s="10">
        <v>1555.63</v>
      </c>
      <c r="F11" s="10">
        <v>56.19</v>
      </c>
      <c r="G11" s="9">
        <f t="shared" si="3"/>
        <v>1611.8200000000002</v>
      </c>
    </row>
    <row r="12" spans="1:7" ht="24" x14ac:dyDescent="0.55000000000000004">
      <c r="A12" s="6" t="s">
        <v>13</v>
      </c>
      <c r="B12" s="7">
        <f>+B13+B14+B15+B16+B17+B18+B19</f>
        <v>1720.8100000000002</v>
      </c>
      <c r="C12" s="7">
        <f>+C13+C14+C15+C16+C17+C18+C19</f>
        <v>390.46</v>
      </c>
      <c r="D12" s="7">
        <f t="shared" ref="D12:G12" si="4">+D13+D14+D15+D16+D17+D18+D19</f>
        <v>2111.27</v>
      </c>
      <c r="E12" s="7">
        <f t="shared" si="4"/>
        <v>1539.62</v>
      </c>
      <c r="F12" s="7">
        <f t="shared" si="4"/>
        <v>1123.57</v>
      </c>
      <c r="G12" s="7">
        <f t="shared" si="4"/>
        <v>2663.1899999999991</v>
      </c>
    </row>
    <row r="13" spans="1:7" ht="24" x14ac:dyDescent="0.55000000000000004">
      <c r="A13" s="8" t="s">
        <v>14</v>
      </c>
      <c r="B13" s="9">
        <v>371.78</v>
      </c>
      <c r="C13" s="9">
        <v>388.56</v>
      </c>
      <c r="D13" s="10">
        <f t="shared" si="2"/>
        <v>760.33999999999992</v>
      </c>
      <c r="E13" s="10">
        <v>186.85</v>
      </c>
      <c r="F13" s="10">
        <v>1092.45</v>
      </c>
      <c r="G13" s="10">
        <f>+E13+F13</f>
        <v>1279.3</v>
      </c>
    </row>
    <row r="14" spans="1:7" ht="24" x14ac:dyDescent="0.55000000000000004">
      <c r="A14" s="8" t="s">
        <v>15</v>
      </c>
      <c r="B14" s="9">
        <v>1227.29</v>
      </c>
      <c r="C14" s="9">
        <v>0</v>
      </c>
      <c r="D14" s="10">
        <f t="shared" si="2"/>
        <v>1227.29</v>
      </c>
      <c r="E14" s="10">
        <v>1211.83</v>
      </c>
      <c r="F14" s="10">
        <v>31.05</v>
      </c>
      <c r="G14" s="10">
        <f t="shared" ref="G14:G19" si="5">+E14+F14</f>
        <v>1242.8799999999999</v>
      </c>
    </row>
    <row r="15" spans="1:7" ht="24" x14ac:dyDescent="0.55000000000000004">
      <c r="A15" s="8" t="s">
        <v>16</v>
      </c>
      <c r="B15" s="9">
        <v>51.2</v>
      </c>
      <c r="C15" s="11">
        <v>0</v>
      </c>
      <c r="D15" s="10">
        <f t="shared" si="2"/>
        <v>51.2</v>
      </c>
      <c r="E15" s="10">
        <v>48.95</v>
      </c>
      <c r="F15" s="10">
        <v>0</v>
      </c>
      <c r="G15" s="10">
        <f t="shared" si="5"/>
        <v>48.95</v>
      </c>
    </row>
    <row r="16" spans="1:7" ht="24" x14ac:dyDescent="0.55000000000000004">
      <c r="A16" s="8" t="s">
        <v>17</v>
      </c>
      <c r="B16" s="9">
        <v>22.13</v>
      </c>
      <c r="C16" s="11">
        <v>1.78</v>
      </c>
      <c r="D16" s="10">
        <f t="shared" si="2"/>
        <v>23.91</v>
      </c>
      <c r="E16" s="10">
        <v>14.47</v>
      </c>
      <c r="F16" s="10">
        <v>0</v>
      </c>
      <c r="G16" s="10">
        <f t="shared" si="5"/>
        <v>14.47</v>
      </c>
    </row>
    <row r="17" spans="1:7" ht="24" x14ac:dyDescent="0.55000000000000004">
      <c r="A17" s="8" t="s">
        <v>18</v>
      </c>
      <c r="B17" s="12">
        <v>0.67</v>
      </c>
      <c r="C17" s="12">
        <v>0</v>
      </c>
      <c r="D17" s="13">
        <f t="shared" si="2"/>
        <v>0.67</v>
      </c>
      <c r="E17" s="13">
        <v>4.24</v>
      </c>
      <c r="F17" s="13">
        <v>0</v>
      </c>
      <c r="G17" s="10">
        <f t="shared" si="5"/>
        <v>4.24</v>
      </c>
    </row>
    <row r="18" spans="1:7" ht="24" x14ac:dyDescent="0.55000000000000004">
      <c r="A18" s="14" t="s">
        <v>19</v>
      </c>
      <c r="B18" s="12">
        <v>47.33</v>
      </c>
      <c r="C18" s="12">
        <v>0</v>
      </c>
      <c r="D18" s="13">
        <f t="shared" si="2"/>
        <v>47.33</v>
      </c>
      <c r="E18" s="13">
        <v>72.489999999999995</v>
      </c>
      <c r="F18" s="13">
        <v>0</v>
      </c>
      <c r="G18" s="10">
        <f t="shared" si="5"/>
        <v>72.489999999999995</v>
      </c>
    </row>
    <row r="19" spans="1:7" ht="24" x14ac:dyDescent="0.55000000000000004">
      <c r="A19" s="8" t="s">
        <v>20</v>
      </c>
      <c r="B19" s="12">
        <v>0.41</v>
      </c>
      <c r="C19" s="12">
        <v>0.12</v>
      </c>
      <c r="D19" s="13">
        <f t="shared" si="2"/>
        <v>0.53</v>
      </c>
      <c r="E19" s="13">
        <v>0.79</v>
      </c>
      <c r="F19" s="13">
        <v>7.0000000000000007E-2</v>
      </c>
      <c r="G19" s="10">
        <f t="shared" si="5"/>
        <v>0.8600000000000001</v>
      </c>
    </row>
    <row r="20" spans="1:7" ht="24" x14ac:dyDescent="0.25">
      <c r="A20" s="6" t="s">
        <v>21</v>
      </c>
      <c r="B20" s="15"/>
      <c r="C20" s="15">
        <f>ROUND((B7+C7+B12+C12)*0.07,2)</f>
        <v>363.98</v>
      </c>
      <c r="D20" s="16">
        <f>ROUND((D7+D12)*0.07,2)</f>
        <v>363.98</v>
      </c>
      <c r="E20" s="16"/>
      <c r="F20" s="16">
        <f>ROUND((E7+F7+E12+F12)*0.07,2)</f>
        <v>418.48</v>
      </c>
      <c r="G20" s="16">
        <f>ROUND((G7+G12)*0.07,2)</f>
        <v>418.48</v>
      </c>
    </row>
    <row r="21" spans="1:7" ht="24" x14ac:dyDescent="0.25">
      <c r="A21" s="6" t="s">
        <v>22</v>
      </c>
      <c r="B21" s="15">
        <f t="shared" ref="B21:G21" si="6">+B22+B23+B24</f>
        <v>0</v>
      </c>
      <c r="C21" s="15">
        <f t="shared" si="6"/>
        <v>1026.48</v>
      </c>
      <c r="D21" s="15">
        <f t="shared" si="6"/>
        <v>1026.48</v>
      </c>
      <c r="E21" s="15">
        <f t="shared" si="6"/>
        <v>0</v>
      </c>
      <c r="F21" s="15">
        <f t="shared" si="6"/>
        <v>1013.7599999999999</v>
      </c>
      <c r="G21" s="15">
        <f t="shared" si="6"/>
        <v>1013.7599999999999</v>
      </c>
    </row>
    <row r="22" spans="1:7" ht="24" x14ac:dyDescent="0.25">
      <c r="A22" s="8" t="s">
        <v>23</v>
      </c>
      <c r="B22" s="12">
        <v>0</v>
      </c>
      <c r="C22" s="12">
        <v>1025.33</v>
      </c>
      <c r="D22" s="13">
        <f t="shared" ref="D22:D23" si="7">+B22+C22</f>
        <v>1025.33</v>
      </c>
      <c r="E22" s="13">
        <v>0</v>
      </c>
      <c r="F22" s="13">
        <v>1011.67</v>
      </c>
      <c r="G22" s="13">
        <f>+E22+F22</f>
        <v>1011.67</v>
      </c>
    </row>
    <row r="23" spans="1:7" ht="24" x14ac:dyDescent="0.25">
      <c r="A23" s="8" t="s">
        <v>24</v>
      </c>
      <c r="B23" s="12">
        <v>0</v>
      </c>
      <c r="C23" s="12">
        <v>1.01</v>
      </c>
      <c r="D23" s="13">
        <f t="shared" si="7"/>
        <v>1.01</v>
      </c>
      <c r="E23" s="13">
        <v>0</v>
      </c>
      <c r="F23" s="13">
        <v>1.8</v>
      </c>
      <c r="G23" s="13">
        <f t="shared" ref="G23:G24" si="8">+E23+F23</f>
        <v>1.8</v>
      </c>
    </row>
    <row r="24" spans="1:7" ht="24" x14ac:dyDescent="0.25">
      <c r="A24" s="17" t="s">
        <v>25</v>
      </c>
      <c r="B24" s="12">
        <v>0</v>
      </c>
      <c r="C24" s="12">
        <v>0.14000000000000001</v>
      </c>
      <c r="D24" s="13">
        <f>+B24+C24</f>
        <v>0.14000000000000001</v>
      </c>
      <c r="E24" s="13">
        <v>0</v>
      </c>
      <c r="F24" s="13">
        <v>0.28999999999999998</v>
      </c>
      <c r="G24" s="13">
        <f t="shared" si="8"/>
        <v>0.28999999999999998</v>
      </c>
    </row>
    <row r="25" spans="1:7" ht="24" x14ac:dyDescent="0.25">
      <c r="A25" s="6" t="s">
        <v>26</v>
      </c>
      <c r="B25" s="15">
        <f t="shared" ref="B25:G25" si="9">+B6+B21</f>
        <v>4293.1100000000006</v>
      </c>
      <c r="C25" s="15">
        <f t="shared" si="9"/>
        <v>2297.02</v>
      </c>
      <c r="D25" s="15">
        <f t="shared" si="9"/>
        <v>6590.1299999999992</v>
      </c>
      <c r="E25" s="15">
        <f t="shared" si="9"/>
        <v>4016.02</v>
      </c>
      <c r="F25" s="15">
        <f t="shared" si="9"/>
        <v>3394.4599999999996</v>
      </c>
      <c r="G25" s="15">
        <f t="shared" si="9"/>
        <v>7410.48</v>
      </c>
    </row>
    <row r="26" spans="1:7" ht="24" x14ac:dyDescent="0.25">
      <c r="A26" s="18" t="s">
        <v>27</v>
      </c>
      <c r="B26" s="20">
        <f>+ROUND(B25/B27,2)</f>
        <v>0.45</v>
      </c>
      <c r="C26" s="20">
        <f>+ROUND(C25/B27,2)</f>
        <v>0.24</v>
      </c>
      <c r="D26" s="20">
        <f>+ROUND(D25/B27,2)</f>
        <v>0.69</v>
      </c>
      <c r="E26" s="20">
        <f>+ROUND(E25/E27,2)</f>
        <v>0.4</v>
      </c>
      <c r="F26" s="20">
        <f>+ROUND(F25/E27,2)</f>
        <v>0.34</v>
      </c>
      <c r="G26" s="20">
        <f>+ROUND(G25/E27,2)</f>
        <v>0.74</v>
      </c>
    </row>
    <row r="27" spans="1:7" s="30" customFormat="1" ht="24" x14ac:dyDescent="0.25">
      <c r="A27" s="22" t="s">
        <v>28</v>
      </c>
      <c r="B27" s="34">
        <v>9590</v>
      </c>
      <c r="C27" s="35"/>
      <c r="D27" s="36"/>
      <c r="E27" s="34">
        <v>9990</v>
      </c>
      <c r="F27" s="35"/>
      <c r="G27" s="36"/>
    </row>
    <row r="28" spans="1:7" s="30" customFormat="1" ht="24" x14ac:dyDescent="0.25">
      <c r="A28" s="22" t="s">
        <v>29</v>
      </c>
      <c r="B28" s="31">
        <v>0.8</v>
      </c>
      <c r="C28" s="32"/>
      <c r="D28" s="33"/>
      <c r="E28" s="31">
        <v>0.8</v>
      </c>
      <c r="F28" s="32"/>
      <c r="G28" s="33"/>
    </row>
    <row r="29" spans="1:7" s="30" customFormat="1" ht="24" x14ac:dyDescent="0.25">
      <c r="A29" s="22" t="s">
        <v>30</v>
      </c>
      <c r="B29" s="31">
        <f>+ROUND(B27*B28,2)</f>
        <v>7672</v>
      </c>
      <c r="C29" s="32"/>
      <c r="D29" s="33"/>
      <c r="E29" s="31">
        <f>+ROUND(E27*E28,2)</f>
        <v>7992</v>
      </c>
      <c r="F29" s="32"/>
      <c r="G29" s="33"/>
    </row>
    <row r="30" spans="1:7" ht="24" x14ac:dyDescent="0.25">
      <c r="A30" s="18" t="s">
        <v>31</v>
      </c>
      <c r="B30" s="23">
        <f>+B29-B25</f>
        <v>3378.8899999999994</v>
      </c>
      <c r="C30" s="19"/>
      <c r="D30" s="20">
        <f>+B29-D25</f>
        <v>1081.8700000000008</v>
      </c>
      <c r="E30" s="23">
        <f>+E29-E25</f>
        <v>3975.98</v>
      </c>
      <c r="F30" s="19"/>
      <c r="G30" s="20">
        <f>+E29-G25</f>
        <v>581.52000000000044</v>
      </c>
    </row>
    <row r="31" spans="1:7" ht="24" x14ac:dyDescent="0.25">
      <c r="A31" s="24" t="s">
        <v>32</v>
      </c>
      <c r="B31" s="25">
        <f>+ROUND(B30/B27,2)</f>
        <v>0.35</v>
      </c>
      <c r="C31" s="26"/>
      <c r="D31" s="27">
        <f>+ROUND(D30/B27,2)</f>
        <v>0.11</v>
      </c>
      <c r="E31" s="25">
        <f>+ROUND(E30/E27,2)</f>
        <v>0.4</v>
      </c>
      <c r="F31" s="26"/>
      <c r="G31" s="27">
        <f>+ROUND(G30/E27,2)</f>
        <v>0.06</v>
      </c>
    </row>
  </sheetData>
  <mergeCells count="10">
    <mergeCell ref="B3:G3"/>
    <mergeCell ref="B4:D4"/>
    <mergeCell ref="E4:G4"/>
    <mergeCell ref="A3:A5"/>
    <mergeCell ref="B28:D28"/>
    <mergeCell ref="B29:D29"/>
    <mergeCell ref="B27:D27"/>
    <mergeCell ref="E27:G27"/>
    <mergeCell ref="E28:G28"/>
    <mergeCell ref="E29:G29"/>
  </mergeCells>
  <pageMargins left="0.2" right="0.17" top="0.75" bottom="0.75" header="0.3" footer="0.3"/>
  <pageSetup paperSize="9" scale="8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I10" sqref="I10"/>
    </sheetView>
  </sheetViews>
  <sheetFormatPr defaultRowHeight="15" x14ac:dyDescent="0.25"/>
  <cols>
    <col min="1" max="1" width="36.7109375" customWidth="1"/>
    <col min="2" max="7" width="12.140625" customWidth="1"/>
  </cols>
  <sheetData>
    <row r="1" spans="1:7" ht="27.75" x14ac:dyDescent="0.65">
      <c r="A1" s="1" t="s">
        <v>38</v>
      </c>
      <c r="B1" s="1"/>
      <c r="C1" s="1"/>
      <c r="D1" s="1"/>
      <c r="E1" s="1"/>
      <c r="F1" s="1"/>
      <c r="G1" s="1"/>
    </row>
    <row r="2" spans="1:7" ht="21.75" x14ac:dyDescent="0.5">
      <c r="A2" s="2"/>
      <c r="B2" s="2"/>
      <c r="C2" s="2"/>
      <c r="D2" s="2"/>
      <c r="E2" s="2"/>
      <c r="F2" s="2"/>
      <c r="G2" s="2" t="s">
        <v>0</v>
      </c>
    </row>
    <row r="3" spans="1:7" ht="27.75" x14ac:dyDescent="0.25">
      <c r="A3" s="42" t="s">
        <v>1</v>
      </c>
      <c r="B3" s="37" t="s">
        <v>36</v>
      </c>
      <c r="C3" s="38"/>
      <c r="D3" s="38"/>
      <c r="E3" s="39"/>
      <c r="F3" s="39"/>
      <c r="G3" s="40"/>
    </row>
    <row r="4" spans="1:7" ht="27.75" x14ac:dyDescent="0.25">
      <c r="A4" s="43"/>
      <c r="B4" s="41" t="s">
        <v>2</v>
      </c>
      <c r="C4" s="41"/>
      <c r="D4" s="41"/>
      <c r="E4" s="41" t="s">
        <v>3</v>
      </c>
      <c r="F4" s="41"/>
      <c r="G4" s="41"/>
    </row>
    <row r="5" spans="1:7" ht="24" x14ac:dyDescent="0.25">
      <c r="A5" s="44"/>
      <c r="B5" s="3" t="s">
        <v>4</v>
      </c>
      <c r="C5" s="3" t="s">
        <v>5</v>
      </c>
      <c r="D5" s="3" t="s">
        <v>6</v>
      </c>
      <c r="E5" s="3" t="s">
        <v>4</v>
      </c>
      <c r="F5" s="3" t="s">
        <v>5</v>
      </c>
      <c r="G5" s="3" t="s">
        <v>6</v>
      </c>
    </row>
    <row r="6" spans="1:7" ht="24" x14ac:dyDescent="0.55000000000000004">
      <c r="A6" s="4" t="s">
        <v>7</v>
      </c>
      <c r="B6" s="5">
        <f t="shared" ref="B6:G6" si="0">+B7+B12+B19</f>
        <v>2461.85</v>
      </c>
      <c r="C6" s="5">
        <f t="shared" si="0"/>
        <v>1158.0800000000002</v>
      </c>
      <c r="D6" s="5">
        <f t="shared" si="0"/>
        <v>3619.93</v>
      </c>
      <c r="E6" s="5">
        <f t="shared" si="0"/>
        <v>1864.3599999999997</v>
      </c>
      <c r="F6" s="5">
        <f t="shared" si="0"/>
        <v>1498.74</v>
      </c>
      <c r="G6" s="5">
        <f t="shared" si="0"/>
        <v>3363.1</v>
      </c>
    </row>
    <row r="7" spans="1:7" ht="24" x14ac:dyDescent="0.55000000000000004">
      <c r="A7" s="6" t="s">
        <v>8</v>
      </c>
      <c r="B7" s="7">
        <f t="shared" ref="B7:G7" si="1">+B8+B9+B10+B11</f>
        <v>1588.31</v>
      </c>
      <c r="C7" s="7">
        <f t="shared" si="1"/>
        <v>926</v>
      </c>
      <c r="D7" s="7">
        <f t="shared" si="1"/>
        <v>2514.31</v>
      </c>
      <c r="E7" s="7">
        <f t="shared" si="1"/>
        <v>1053.6399999999999</v>
      </c>
      <c r="F7" s="7">
        <f t="shared" si="1"/>
        <v>1277.76</v>
      </c>
      <c r="G7" s="7">
        <f t="shared" si="1"/>
        <v>2331.4</v>
      </c>
    </row>
    <row r="8" spans="1:7" ht="24" x14ac:dyDescent="0.55000000000000004">
      <c r="A8" s="8" t="s">
        <v>9</v>
      </c>
      <c r="B8" s="9">
        <v>481.82</v>
      </c>
      <c r="C8" s="9">
        <v>256.82</v>
      </c>
      <c r="D8" s="9">
        <f>+B8+C8</f>
        <v>738.64</v>
      </c>
      <c r="E8" s="9">
        <v>222.7</v>
      </c>
      <c r="F8" s="9">
        <v>421.17</v>
      </c>
      <c r="G8" s="9">
        <f>+E8+F8</f>
        <v>643.87</v>
      </c>
    </row>
    <row r="9" spans="1:7" ht="24" x14ac:dyDescent="0.55000000000000004">
      <c r="A9" s="8" t="s">
        <v>10</v>
      </c>
      <c r="B9" s="10">
        <v>397.54</v>
      </c>
      <c r="C9" s="10">
        <v>232.63</v>
      </c>
      <c r="D9" s="9">
        <f t="shared" ref="D9:D18" si="2">+B9+C9</f>
        <v>630.17000000000007</v>
      </c>
      <c r="E9" s="10">
        <v>224.75</v>
      </c>
      <c r="F9" s="10">
        <v>342.88</v>
      </c>
      <c r="G9" s="9">
        <f t="shared" ref="G9:G11" si="3">+E9+F9</f>
        <v>567.63</v>
      </c>
    </row>
    <row r="10" spans="1:7" ht="24" x14ac:dyDescent="0.55000000000000004">
      <c r="A10" s="8" t="s">
        <v>11</v>
      </c>
      <c r="B10" s="10">
        <v>18.72</v>
      </c>
      <c r="C10" s="10">
        <v>173.03</v>
      </c>
      <c r="D10" s="9">
        <f t="shared" si="2"/>
        <v>191.75</v>
      </c>
      <c r="E10" s="10">
        <v>14.29</v>
      </c>
      <c r="F10" s="10">
        <v>198.9</v>
      </c>
      <c r="G10" s="9">
        <f t="shared" si="3"/>
        <v>213.19</v>
      </c>
    </row>
    <row r="11" spans="1:7" ht="24" x14ac:dyDescent="0.55000000000000004">
      <c r="A11" s="8" t="s">
        <v>12</v>
      </c>
      <c r="B11" s="10">
        <v>690.23</v>
      </c>
      <c r="C11" s="10">
        <v>263.52</v>
      </c>
      <c r="D11" s="9">
        <f t="shared" si="2"/>
        <v>953.75</v>
      </c>
      <c r="E11" s="10">
        <v>591.9</v>
      </c>
      <c r="F11" s="10">
        <v>314.81</v>
      </c>
      <c r="G11" s="9">
        <f t="shared" si="3"/>
        <v>906.71</v>
      </c>
    </row>
    <row r="12" spans="1:7" ht="24" x14ac:dyDescent="0.55000000000000004">
      <c r="A12" s="6" t="s">
        <v>13</v>
      </c>
      <c r="B12" s="7">
        <f t="shared" ref="B12:G12" si="4">+B13+B14+B15+B16+B17+B18</f>
        <v>873.54</v>
      </c>
      <c r="C12" s="7">
        <f t="shared" si="4"/>
        <v>109.66999999999999</v>
      </c>
      <c r="D12" s="7">
        <f t="shared" si="4"/>
        <v>983.21</v>
      </c>
      <c r="E12" s="7">
        <f t="shared" si="4"/>
        <v>810.71999999999991</v>
      </c>
      <c r="F12" s="7">
        <f t="shared" si="4"/>
        <v>107.25000000000001</v>
      </c>
      <c r="G12" s="7">
        <f t="shared" si="4"/>
        <v>917.96999999999991</v>
      </c>
    </row>
    <row r="13" spans="1:7" ht="24" x14ac:dyDescent="0.55000000000000004">
      <c r="A13" s="8" t="s">
        <v>14</v>
      </c>
      <c r="B13" s="10">
        <v>31.4</v>
      </c>
      <c r="C13" s="10">
        <v>68.069999999999993</v>
      </c>
      <c r="D13" s="10">
        <f t="shared" si="2"/>
        <v>99.47</v>
      </c>
      <c r="E13" s="10">
        <v>6.13</v>
      </c>
      <c r="F13" s="10">
        <v>79.95</v>
      </c>
      <c r="G13" s="10">
        <f>+E13+F13</f>
        <v>86.08</v>
      </c>
    </row>
    <row r="14" spans="1:7" ht="24" x14ac:dyDescent="0.55000000000000004">
      <c r="A14" s="8" t="s">
        <v>15</v>
      </c>
      <c r="B14" s="10">
        <v>527.75</v>
      </c>
      <c r="C14" s="10">
        <v>34.549999999999997</v>
      </c>
      <c r="D14" s="10">
        <f t="shared" si="2"/>
        <v>562.29999999999995</v>
      </c>
      <c r="E14" s="10">
        <v>489.08</v>
      </c>
      <c r="F14" s="10">
        <v>24.54</v>
      </c>
      <c r="G14" s="10">
        <f t="shared" ref="G14:G18" si="5">+E14+F14</f>
        <v>513.62</v>
      </c>
    </row>
    <row r="15" spans="1:7" ht="24" x14ac:dyDescent="0.55000000000000004">
      <c r="A15" s="8" t="s">
        <v>16</v>
      </c>
      <c r="B15" s="10">
        <v>2.73</v>
      </c>
      <c r="C15" s="10">
        <v>0</v>
      </c>
      <c r="D15" s="10">
        <f t="shared" si="2"/>
        <v>2.73</v>
      </c>
      <c r="E15" s="10">
        <v>3.68</v>
      </c>
      <c r="F15" s="10">
        <v>0</v>
      </c>
      <c r="G15" s="10">
        <f t="shared" si="5"/>
        <v>3.68</v>
      </c>
    </row>
    <row r="16" spans="1:7" ht="24" x14ac:dyDescent="0.55000000000000004">
      <c r="A16" s="8" t="s">
        <v>18</v>
      </c>
      <c r="B16" s="13">
        <v>19.14</v>
      </c>
      <c r="C16" s="13">
        <v>0</v>
      </c>
      <c r="D16" s="10">
        <f t="shared" si="2"/>
        <v>19.14</v>
      </c>
      <c r="E16" s="13">
        <v>26.18</v>
      </c>
      <c r="F16" s="13">
        <v>0</v>
      </c>
      <c r="G16" s="10">
        <f t="shared" si="5"/>
        <v>26.18</v>
      </c>
    </row>
    <row r="17" spans="1:7" ht="24" x14ac:dyDescent="0.55000000000000004">
      <c r="A17" s="14" t="s">
        <v>19</v>
      </c>
      <c r="B17" s="13">
        <v>292.52</v>
      </c>
      <c r="C17" s="13">
        <v>7.05</v>
      </c>
      <c r="D17" s="10">
        <f t="shared" si="2"/>
        <v>299.57</v>
      </c>
      <c r="E17" s="13">
        <v>285.64999999999998</v>
      </c>
      <c r="F17" s="13">
        <v>2.76</v>
      </c>
      <c r="G17" s="10">
        <f t="shared" si="5"/>
        <v>288.40999999999997</v>
      </c>
    </row>
    <row r="18" spans="1:7" ht="24" x14ac:dyDescent="0.55000000000000004">
      <c r="A18" s="8" t="s">
        <v>20</v>
      </c>
      <c r="B18" s="13">
        <v>0</v>
      </c>
      <c r="C18" s="13">
        <v>0</v>
      </c>
      <c r="D18" s="10">
        <f t="shared" si="2"/>
        <v>0</v>
      </c>
      <c r="E18" s="13">
        <v>0</v>
      </c>
      <c r="F18" s="13">
        <v>0</v>
      </c>
      <c r="G18" s="10">
        <f t="shared" si="5"/>
        <v>0</v>
      </c>
    </row>
    <row r="19" spans="1:7" ht="24" x14ac:dyDescent="0.25">
      <c r="A19" s="6" t="s">
        <v>21</v>
      </c>
      <c r="B19" s="16"/>
      <c r="C19" s="16">
        <f>ROUND((B7+C7+B12+C12)*0.07*6/12,2)</f>
        <v>122.41</v>
      </c>
      <c r="D19" s="16">
        <f>ROUND((D7+D12)*0.07*6/12,2)</f>
        <v>122.41</v>
      </c>
      <c r="E19" s="16"/>
      <c r="F19" s="16">
        <f>ROUND((E7+F7+E12+F12)*0.07*6/12,2)</f>
        <v>113.73</v>
      </c>
      <c r="G19" s="16">
        <f>ROUND((G7+G12)*0.07*6/12,2)</f>
        <v>113.73</v>
      </c>
    </row>
    <row r="20" spans="1:7" ht="24" x14ac:dyDescent="0.25">
      <c r="A20" s="6" t="s">
        <v>22</v>
      </c>
      <c r="B20" s="15">
        <f t="shared" ref="B20:G20" si="6">+B21+B22+B23</f>
        <v>0</v>
      </c>
      <c r="C20" s="15">
        <f t="shared" si="6"/>
        <v>870.89</v>
      </c>
      <c r="D20" s="15">
        <f t="shared" si="6"/>
        <v>870.89</v>
      </c>
      <c r="E20" s="15">
        <f t="shared" si="6"/>
        <v>0</v>
      </c>
      <c r="F20" s="15">
        <f t="shared" si="6"/>
        <v>982.80000000000007</v>
      </c>
      <c r="G20" s="15">
        <f t="shared" si="6"/>
        <v>982.80000000000007</v>
      </c>
    </row>
    <row r="21" spans="1:7" ht="24" x14ac:dyDescent="0.25">
      <c r="A21" s="8" t="s">
        <v>23</v>
      </c>
      <c r="B21" s="13">
        <v>0</v>
      </c>
      <c r="C21" s="13">
        <v>715.65</v>
      </c>
      <c r="D21" s="13">
        <f t="shared" ref="D21:D23" si="7">+B21+C21</f>
        <v>715.65</v>
      </c>
      <c r="E21" s="13">
        <v>0</v>
      </c>
      <c r="F21" s="13">
        <v>719.12</v>
      </c>
      <c r="G21" s="13">
        <f>+E21+F21</f>
        <v>719.12</v>
      </c>
    </row>
    <row r="22" spans="1:7" ht="24" x14ac:dyDescent="0.25">
      <c r="A22" s="8" t="s">
        <v>24</v>
      </c>
      <c r="B22" s="13">
        <v>0</v>
      </c>
      <c r="C22" s="13">
        <v>115.25</v>
      </c>
      <c r="D22" s="13">
        <f t="shared" si="7"/>
        <v>115.25</v>
      </c>
      <c r="E22" s="13">
        <v>0</v>
      </c>
      <c r="F22" s="13">
        <v>201.61</v>
      </c>
      <c r="G22" s="13">
        <f t="shared" ref="G22:G23" si="8">+E22+F22</f>
        <v>201.61</v>
      </c>
    </row>
    <row r="23" spans="1:7" ht="24" x14ac:dyDescent="0.25">
      <c r="A23" s="17" t="s">
        <v>25</v>
      </c>
      <c r="B23" s="13">
        <v>0</v>
      </c>
      <c r="C23" s="13">
        <v>39.99</v>
      </c>
      <c r="D23" s="13">
        <f t="shared" si="7"/>
        <v>39.99</v>
      </c>
      <c r="E23" s="13">
        <v>0</v>
      </c>
      <c r="F23" s="13">
        <v>62.07</v>
      </c>
      <c r="G23" s="13">
        <f t="shared" si="8"/>
        <v>62.07</v>
      </c>
    </row>
    <row r="24" spans="1:7" ht="24" x14ac:dyDescent="0.25">
      <c r="A24" s="6" t="s">
        <v>26</v>
      </c>
      <c r="B24" s="15">
        <f t="shared" ref="B24:G24" si="9">+B6+B20</f>
        <v>2461.85</v>
      </c>
      <c r="C24" s="15">
        <f t="shared" si="9"/>
        <v>2028.9700000000003</v>
      </c>
      <c r="D24" s="15">
        <f t="shared" si="9"/>
        <v>4490.82</v>
      </c>
      <c r="E24" s="15">
        <f t="shared" si="9"/>
        <v>1864.3599999999997</v>
      </c>
      <c r="F24" s="15">
        <f t="shared" si="9"/>
        <v>2481.54</v>
      </c>
      <c r="G24" s="15">
        <f t="shared" si="9"/>
        <v>4345.8999999999996</v>
      </c>
    </row>
    <row r="25" spans="1:7" s="29" customFormat="1" ht="24" x14ac:dyDescent="0.25">
      <c r="A25" s="18" t="s">
        <v>33</v>
      </c>
      <c r="B25" s="20">
        <f>+ROUND(B24/B26,2)*1000</f>
        <v>5190</v>
      </c>
      <c r="C25" s="20">
        <f>+ROUND(C24/B26,2)*1000</f>
        <v>4280</v>
      </c>
      <c r="D25" s="20">
        <f>+ROUND(D24/B26,2)*1000</f>
        <v>9470</v>
      </c>
      <c r="E25" s="20">
        <f>+ROUND(E24/E26,2)*1000</f>
        <v>6020</v>
      </c>
      <c r="F25" s="20">
        <f>+ROUND(F24/E26,2)*1000</f>
        <v>8010</v>
      </c>
      <c r="G25" s="20">
        <f>+ROUND(G24/E26,2)*1000</f>
        <v>14020</v>
      </c>
    </row>
    <row r="26" spans="1:7" s="30" customFormat="1" ht="24" x14ac:dyDescent="0.25">
      <c r="A26" s="22" t="s">
        <v>28</v>
      </c>
      <c r="B26" s="34">
        <v>474.38</v>
      </c>
      <c r="C26" s="35"/>
      <c r="D26" s="36"/>
      <c r="E26" s="34">
        <v>309.92</v>
      </c>
      <c r="F26" s="35"/>
      <c r="G26" s="36"/>
    </row>
    <row r="27" spans="1:7" s="30" customFormat="1" ht="24" x14ac:dyDescent="0.25">
      <c r="A27" s="22" t="s">
        <v>40</v>
      </c>
      <c r="B27" s="31">
        <f>13.2*1000</f>
        <v>13200</v>
      </c>
      <c r="C27" s="32"/>
      <c r="D27" s="33"/>
      <c r="E27" s="31">
        <f>13.2*1000</f>
        <v>13200</v>
      </c>
      <c r="F27" s="32"/>
      <c r="G27" s="33"/>
    </row>
    <row r="28" spans="1:7" s="30" customFormat="1" ht="24" x14ac:dyDescent="0.25">
      <c r="A28" s="22" t="s">
        <v>30</v>
      </c>
      <c r="B28" s="31">
        <f>+ROUND(B26*B27,2)/1000</f>
        <v>6261.8159999999998</v>
      </c>
      <c r="C28" s="32"/>
      <c r="D28" s="33"/>
      <c r="E28" s="31">
        <f>+ROUND(E26*E27,2)/1000</f>
        <v>4090.944</v>
      </c>
      <c r="F28" s="32"/>
      <c r="G28" s="33"/>
    </row>
    <row r="29" spans="1:7" ht="24" x14ac:dyDescent="0.25">
      <c r="A29" s="18" t="s">
        <v>31</v>
      </c>
      <c r="B29" s="23">
        <f>+B28-B24</f>
        <v>3799.9659999999999</v>
      </c>
      <c r="C29" s="21"/>
      <c r="D29" s="20">
        <f>+B28-D24</f>
        <v>1770.9960000000001</v>
      </c>
      <c r="E29" s="23">
        <f>+E28-E24</f>
        <v>2226.5840000000003</v>
      </c>
      <c r="F29" s="21"/>
      <c r="G29" s="20">
        <f>+E28-G24</f>
        <v>-254.95599999999968</v>
      </c>
    </row>
    <row r="30" spans="1:7" ht="24" x14ac:dyDescent="0.25">
      <c r="A30" s="24" t="s">
        <v>34</v>
      </c>
      <c r="B30" s="25">
        <f>+ROUND(B29/B26*1000,2)</f>
        <v>8010.38</v>
      </c>
      <c r="C30" s="28"/>
      <c r="D30" s="27">
        <f>+ROUND(D29/B26*1000,2)</f>
        <v>3733.29</v>
      </c>
      <c r="E30" s="25">
        <f>+ROUND(E29/E26*1000,2)</f>
        <v>7184.38</v>
      </c>
      <c r="F30" s="28"/>
      <c r="G30" s="27">
        <f>+ROUND(G29/E26*1000,2)</f>
        <v>-822.65</v>
      </c>
    </row>
  </sheetData>
  <mergeCells count="10">
    <mergeCell ref="B3:G3"/>
    <mergeCell ref="B4:D4"/>
    <mergeCell ref="E4:G4"/>
    <mergeCell ref="A3:A5"/>
    <mergeCell ref="B27:D27"/>
    <mergeCell ref="B28:D28"/>
    <mergeCell ref="E26:G26"/>
    <mergeCell ref="E27:G27"/>
    <mergeCell ref="E28:G28"/>
    <mergeCell ref="B26:D26"/>
  </mergeCells>
  <pageMargins left="0.18" right="0.17" top="0.75" bottom="0.75" header="0.3" footer="0.3"/>
  <pageSetup paperSize="9" scale="8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K10" sqref="K10"/>
    </sheetView>
  </sheetViews>
  <sheetFormatPr defaultRowHeight="15" x14ac:dyDescent="0.25"/>
  <cols>
    <col min="1" max="1" width="36.7109375" customWidth="1"/>
    <col min="2" max="7" width="12" customWidth="1"/>
  </cols>
  <sheetData>
    <row r="1" spans="1:7" ht="27.75" x14ac:dyDescent="0.65">
      <c r="A1" s="1" t="s">
        <v>39</v>
      </c>
      <c r="B1" s="1"/>
      <c r="C1" s="1"/>
      <c r="D1" s="1"/>
      <c r="E1" s="1"/>
      <c r="F1" s="1"/>
      <c r="G1" s="1"/>
    </row>
    <row r="2" spans="1:7" ht="21.75" x14ac:dyDescent="0.5">
      <c r="A2" s="2"/>
      <c r="B2" s="2"/>
      <c r="C2" s="2"/>
      <c r="D2" s="2"/>
      <c r="E2" s="2"/>
      <c r="F2" s="2"/>
      <c r="G2" s="2" t="s">
        <v>0</v>
      </c>
    </row>
    <row r="3" spans="1:7" ht="27.75" x14ac:dyDescent="0.25">
      <c r="A3" s="42" t="s">
        <v>1</v>
      </c>
      <c r="B3" s="37" t="s">
        <v>36</v>
      </c>
      <c r="C3" s="38"/>
      <c r="D3" s="38"/>
      <c r="E3" s="39"/>
      <c r="F3" s="39"/>
      <c r="G3" s="40"/>
    </row>
    <row r="4" spans="1:7" ht="27.75" x14ac:dyDescent="0.25">
      <c r="A4" s="43"/>
      <c r="B4" s="41" t="s">
        <v>2</v>
      </c>
      <c r="C4" s="41"/>
      <c r="D4" s="41"/>
      <c r="E4" s="41" t="s">
        <v>3</v>
      </c>
      <c r="F4" s="41"/>
      <c r="G4" s="41"/>
    </row>
    <row r="5" spans="1:7" ht="24" x14ac:dyDescent="0.25">
      <c r="A5" s="44"/>
      <c r="B5" s="3" t="s">
        <v>4</v>
      </c>
      <c r="C5" s="3" t="s">
        <v>5</v>
      </c>
      <c r="D5" s="3" t="s">
        <v>6</v>
      </c>
      <c r="E5" s="3" t="s">
        <v>4</v>
      </c>
      <c r="F5" s="3" t="s">
        <v>5</v>
      </c>
      <c r="G5" s="3" t="s">
        <v>6</v>
      </c>
    </row>
    <row r="6" spans="1:7" ht="24" x14ac:dyDescent="0.55000000000000004">
      <c r="A6" s="4" t="s">
        <v>7</v>
      </c>
      <c r="B6" s="5">
        <f t="shared" ref="B6:G6" si="0">+B7+B12+B20</f>
        <v>2287.4899999999998</v>
      </c>
      <c r="C6" s="5">
        <f t="shared" si="0"/>
        <v>2000.73</v>
      </c>
      <c r="D6" s="5">
        <f t="shared" si="0"/>
        <v>4288.2199999999993</v>
      </c>
      <c r="E6" s="5">
        <f t="shared" si="0"/>
        <v>2119.4899999999998</v>
      </c>
      <c r="F6" s="5">
        <f t="shared" si="0"/>
        <v>2062.5500000000002</v>
      </c>
      <c r="G6" s="5">
        <f t="shared" si="0"/>
        <v>4182.04</v>
      </c>
    </row>
    <row r="7" spans="1:7" ht="24" x14ac:dyDescent="0.55000000000000004">
      <c r="A7" s="6" t="s">
        <v>8</v>
      </c>
      <c r="B7" s="7">
        <f t="shared" ref="B7:G7" si="1">+B8+B9+B10+B11</f>
        <v>1157.01</v>
      </c>
      <c r="C7" s="7">
        <f t="shared" si="1"/>
        <v>1186.67</v>
      </c>
      <c r="D7" s="7">
        <f t="shared" si="1"/>
        <v>2343.6799999999998</v>
      </c>
      <c r="E7" s="7">
        <f t="shared" si="1"/>
        <v>1074.8899999999999</v>
      </c>
      <c r="F7" s="7">
        <f t="shared" si="1"/>
        <v>1281.46</v>
      </c>
      <c r="G7" s="7">
        <f t="shared" si="1"/>
        <v>2356.35</v>
      </c>
    </row>
    <row r="8" spans="1:7" ht="24" x14ac:dyDescent="0.55000000000000004">
      <c r="A8" s="8" t="s">
        <v>9</v>
      </c>
      <c r="B8" s="9">
        <v>404.27</v>
      </c>
      <c r="C8" s="9">
        <v>260.04000000000002</v>
      </c>
      <c r="D8" s="9">
        <f>+B8+C8</f>
        <v>664.31</v>
      </c>
      <c r="E8" s="9">
        <v>367.09</v>
      </c>
      <c r="F8" s="9">
        <v>224.72</v>
      </c>
      <c r="G8" s="9">
        <f>+E8+F8</f>
        <v>591.80999999999995</v>
      </c>
    </row>
    <row r="9" spans="1:7" ht="24" x14ac:dyDescent="0.55000000000000004">
      <c r="A9" s="8" t="s">
        <v>10</v>
      </c>
      <c r="B9" s="9">
        <v>145.38</v>
      </c>
      <c r="C9" s="9">
        <v>182.39</v>
      </c>
      <c r="D9" s="9">
        <f t="shared" ref="D9:D19" si="2">+B9+C9</f>
        <v>327.77</v>
      </c>
      <c r="E9" s="10">
        <v>138.37</v>
      </c>
      <c r="F9" s="10">
        <v>187.08</v>
      </c>
      <c r="G9" s="9">
        <f t="shared" ref="G9:G11" si="3">+E9+F9</f>
        <v>325.45000000000005</v>
      </c>
    </row>
    <row r="10" spans="1:7" ht="24" x14ac:dyDescent="0.55000000000000004">
      <c r="A10" s="8" t="s">
        <v>11</v>
      </c>
      <c r="B10" s="9">
        <v>112.18</v>
      </c>
      <c r="C10" s="9">
        <v>391.1</v>
      </c>
      <c r="D10" s="9">
        <f t="shared" si="2"/>
        <v>503.28000000000003</v>
      </c>
      <c r="E10" s="10">
        <v>98.09</v>
      </c>
      <c r="F10" s="10">
        <v>505.19</v>
      </c>
      <c r="G10" s="9">
        <f t="shared" si="3"/>
        <v>603.28</v>
      </c>
    </row>
    <row r="11" spans="1:7" ht="24" x14ac:dyDescent="0.55000000000000004">
      <c r="A11" s="8" t="s">
        <v>12</v>
      </c>
      <c r="B11" s="9">
        <v>495.18</v>
      </c>
      <c r="C11" s="9">
        <v>353.14</v>
      </c>
      <c r="D11" s="9">
        <f t="shared" si="2"/>
        <v>848.31999999999994</v>
      </c>
      <c r="E11" s="10">
        <v>471.34</v>
      </c>
      <c r="F11" s="10">
        <v>364.47</v>
      </c>
      <c r="G11" s="9">
        <f t="shared" si="3"/>
        <v>835.81</v>
      </c>
    </row>
    <row r="12" spans="1:7" ht="24" x14ac:dyDescent="0.55000000000000004">
      <c r="A12" s="6" t="s">
        <v>13</v>
      </c>
      <c r="B12" s="7">
        <f>+B13+B14+B15+B16+B17+B18+B19</f>
        <v>1130.4799999999998</v>
      </c>
      <c r="C12" s="7">
        <f>+C13+C14+C15+C16+C17+C18+C19</f>
        <v>533.52</v>
      </c>
      <c r="D12" s="7">
        <f>+B12+C12</f>
        <v>1663.9999999999998</v>
      </c>
      <c r="E12" s="7">
        <f>+E13+E14+E15+E16+E17+E18+E19</f>
        <v>1044.5999999999999</v>
      </c>
      <c r="F12" s="7">
        <f>+F13+F14+F15+F16+F17+F18+F19</f>
        <v>507.5</v>
      </c>
      <c r="G12" s="7">
        <f>+E12+F12</f>
        <v>1552.1</v>
      </c>
    </row>
    <row r="13" spans="1:7" ht="24" x14ac:dyDescent="0.55000000000000004">
      <c r="A13" s="8" t="s">
        <v>14</v>
      </c>
      <c r="B13" s="9">
        <v>0</v>
      </c>
      <c r="C13" s="9">
        <v>530.89</v>
      </c>
      <c r="D13" s="10">
        <f t="shared" si="2"/>
        <v>530.89</v>
      </c>
      <c r="E13" s="10">
        <v>0</v>
      </c>
      <c r="F13" s="10">
        <v>497.68</v>
      </c>
      <c r="G13" s="10">
        <f>+E13+F13</f>
        <v>497.68</v>
      </c>
    </row>
    <row r="14" spans="1:7" ht="24" x14ac:dyDescent="0.55000000000000004">
      <c r="A14" s="8" t="s">
        <v>15</v>
      </c>
      <c r="B14" s="9">
        <v>726.03</v>
      </c>
      <c r="C14" s="9">
        <v>0</v>
      </c>
      <c r="D14" s="10">
        <f t="shared" si="2"/>
        <v>726.03</v>
      </c>
      <c r="E14" s="10">
        <v>845.83</v>
      </c>
      <c r="F14" s="10">
        <v>8.33</v>
      </c>
      <c r="G14" s="10">
        <f t="shared" ref="G14:G19" si="4">+E14+F14</f>
        <v>854.16000000000008</v>
      </c>
    </row>
    <row r="15" spans="1:7" ht="24" x14ac:dyDescent="0.55000000000000004">
      <c r="A15" s="8" t="s">
        <v>16</v>
      </c>
      <c r="B15" s="9">
        <v>271.60000000000002</v>
      </c>
      <c r="C15" s="11">
        <v>2.0099999999999998</v>
      </c>
      <c r="D15" s="10">
        <f t="shared" si="2"/>
        <v>273.61</v>
      </c>
      <c r="E15" s="10">
        <v>126.72</v>
      </c>
      <c r="F15" s="10">
        <v>0</v>
      </c>
      <c r="G15" s="10">
        <f t="shared" si="4"/>
        <v>126.72</v>
      </c>
    </row>
    <row r="16" spans="1:7" ht="24" x14ac:dyDescent="0.55000000000000004">
      <c r="A16" s="8" t="s">
        <v>17</v>
      </c>
      <c r="B16" s="9">
        <v>84.18</v>
      </c>
      <c r="C16" s="11">
        <v>0.5</v>
      </c>
      <c r="D16" s="10">
        <f t="shared" si="2"/>
        <v>84.68</v>
      </c>
      <c r="E16" s="10">
        <v>12.62</v>
      </c>
      <c r="F16" s="10">
        <v>1.39</v>
      </c>
      <c r="G16" s="10">
        <f t="shared" si="4"/>
        <v>14.01</v>
      </c>
    </row>
    <row r="17" spans="1:7" ht="24" x14ac:dyDescent="0.55000000000000004">
      <c r="A17" s="8" t="s">
        <v>18</v>
      </c>
      <c r="B17" s="12">
        <v>2.86</v>
      </c>
      <c r="C17" s="12">
        <v>0</v>
      </c>
      <c r="D17" s="13">
        <f t="shared" si="2"/>
        <v>2.86</v>
      </c>
      <c r="E17" s="13">
        <v>2.16</v>
      </c>
      <c r="F17" s="13">
        <v>0</v>
      </c>
      <c r="G17" s="10">
        <f t="shared" si="4"/>
        <v>2.16</v>
      </c>
    </row>
    <row r="18" spans="1:7" ht="24" x14ac:dyDescent="0.55000000000000004">
      <c r="A18" s="14" t="s">
        <v>19</v>
      </c>
      <c r="B18" s="12">
        <v>45.21</v>
      </c>
      <c r="C18" s="12">
        <v>0</v>
      </c>
      <c r="D18" s="13">
        <f t="shared" si="2"/>
        <v>45.21</v>
      </c>
      <c r="E18" s="13">
        <v>56.5</v>
      </c>
      <c r="F18" s="13">
        <v>0</v>
      </c>
      <c r="G18" s="10">
        <f t="shared" si="4"/>
        <v>56.5</v>
      </c>
    </row>
    <row r="19" spans="1:7" ht="24" x14ac:dyDescent="0.55000000000000004">
      <c r="A19" s="8" t="s">
        <v>20</v>
      </c>
      <c r="B19" s="12">
        <v>0.6</v>
      </c>
      <c r="C19" s="12">
        <v>0.12</v>
      </c>
      <c r="D19" s="13">
        <f t="shared" si="2"/>
        <v>0.72</v>
      </c>
      <c r="E19" s="13">
        <v>0.77</v>
      </c>
      <c r="F19" s="13">
        <v>0.1</v>
      </c>
      <c r="G19" s="10">
        <f t="shared" si="4"/>
        <v>0.87</v>
      </c>
    </row>
    <row r="20" spans="1:7" ht="24" x14ac:dyDescent="0.25">
      <c r="A20" s="6" t="s">
        <v>21</v>
      </c>
      <c r="B20" s="15"/>
      <c r="C20" s="15">
        <f>ROUND((B7+C7+B12+C12)*0.07,2)</f>
        <v>280.54000000000002</v>
      </c>
      <c r="D20" s="16">
        <f>ROUND((D7+D12)*0.07,2)</f>
        <v>280.54000000000002</v>
      </c>
      <c r="E20" s="16"/>
      <c r="F20" s="16">
        <f>ROUND((E7+F7+E12+F12)*0.07,2)</f>
        <v>273.58999999999997</v>
      </c>
      <c r="G20" s="16">
        <f>ROUND((G7+G12)*0.07,2)</f>
        <v>273.58999999999997</v>
      </c>
    </row>
    <row r="21" spans="1:7" ht="24" x14ac:dyDescent="0.25">
      <c r="A21" s="6" t="s">
        <v>22</v>
      </c>
      <c r="B21" s="15">
        <f t="shared" ref="B21:G21" si="5">+B22+B23+B24</f>
        <v>0</v>
      </c>
      <c r="C21" s="15">
        <f t="shared" si="5"/>
        <v>840.34</v>
      </c>
      <c r="D21" s="15">
        <f t="shared" si="5"/>
        <v>840.34</v>
      </c>
      <c r="E21" s="15">
        <f t="shared" si="5"/>
        <v>0</v>
      </c>
      <c r="F21" s="15">
        <f t="shared" si="5"/>
        <v>852.78</v>
      </c>
      <c r="G21" s="15">
        <f t="shared" si="5"/>
        <v>852.78</v>
      </c>
    </row>
    <row r="22" spans="1:7" ht="24" x14ac:dyDescent="0.25">
      <c r="A22" s="8" t="s">
        <v>23</v>
      </c>
      <c r="B22" s="12">
        <v>0</v>
      </c>
      <c r="C22" s="12">
        <v>837.31</v>
      </c>
      <c r="D22" s="13">
        <f t="shared" ref="D22:D23" si="6">+B22+C22</f>
        <v>837.31</v>
      </c>
      <c r="E22" s="13">
        <v>0</v>
      </c>
      <c r="F22" s="13">
        <v>850</v>
      </c>
      <c r="G22" s="13">
        <f>+E22+F22</f>
        <v>850</v>
      </c>
    </row>
    <row r="23" spans="1:7" ht="24" x14ac:dyDescent="0.25">
      <c r="A23" s="8" t="s">
        <v>24</v>
      </c>
      <c r="B23" s="12">
        <v>0</v>
      </c>
      <c r="C23" s="12">
        <v>2.57</v>
      </c>
      <c r="D23" s="13">
        <f t="shared" si="6"/>
        <v>2.57</v>
      </c>
      <c r="E23" s="13">
        <v>0</v>
      </c>
      <c r="F23" s="13">
        <v>2.38</v>
      </c>
      <c r="G23" s="13">
        <f t="shared" ref="G23:G24" si="7">+E23+F23</f>
        <v>2.38</v>
      </c>
    </row>
    <row r="24" spans="1:7" ht="24" x14ac:dyDescent="0.25">
      <c r="A24" s="17" t="s">
        <v>35</v>
      </c>
      <c r="B24" s="12">
        <v>0</v>
      </c>
      <c r="C24" s="12">
        <v>0.46</v>
      </c>
      <c r="D24" s="13">
        <f>+B24+C24</f>
        <v>0.46</v>
      </c>
      <c r="E24" s="13">
        <v>0</v>
      </c>
      <c r="F24" s="13">
        <v>0.4</v>
      </c>
      <c r="G24" s="13">
        <f t="shared" si="7"/>
        <v>0.4</v>
      </c>
    </row>
    <row r="25" spans="1:7" ht="24" x14ac:dyDescent="0.25">
      <c r="A25" s="6" t="s">
        <v>26</v>
      </c>
      <c r="B25" s="15">
        <f t="shared" ref="B25:G25" si="8">+B6+B21</f>
        <v>2287.4899999999998</v>
      </c>
      <c r="C25" s="15">
        <f t="shared" si="8"/>
        <v>2841.07</v>
      </c>
      <c r="D25" s="15">
        <f t="shared" si="8"/>
        <v>5128.5599999999995</v>
      </c>
      <c r="E25" s="15">
        <f t="shared" si="8"/>
        <v>2119.4899999999998</v>
      </c>
      <c r="F25" s="15">
        <f t="shared" si="8"/>
        <v>2915.33</v>
      </c>
      <c r="G25" s="15">
        <f t="shared" si="8"/>
        <v>5034.82</v>
      </c>
    </row>
    <row r="26" spans="1:7" ht="24" x14ac:dyDescent="0.25">
      <c r="A26" s="18" t="s">
        <v>27</v>
      </c>
      <c r="B26" s="20">
        <f>+ROUND(B25/B27,2)</f>
        <v>0.59</v>
      </c>
      <c r="C26" s="20">
        <f>+ROUND(C25/B27,2)</f>
        <v>0.74</v>
      </c>
      <c r="D26" s="20">
        <f>+ROUND(D25/B27,2)</f>
        <v>1.33</v>
      </c>
      <c r="E26" s="20">
        <f>+ROUND(E25/E27,2)</f>
        <v>0.77</v>
      </c>
      <c r="F26" s="20">
        <f>+ROUND(F25/E27,2)</f>
        <v>1.06</v>
      </c>
      <c r="G26" s="20">
        <f>+ROUND(G25/E27,2)</f>
        <v>1.83</v>
      </c>
    </row>
    <row r="27" spans="1:7" s="30" customFormat="1" ht="24" x14ac:dyDescent="0.25">
      <c r="A27" s="22" t="s">
        <v>28</v>
      </c>
      <c r="B27" s="34">
        <v>3850.47</v>
      </c>
      <c r="C27" s="35"/>
      <c r="D27" s="36"/>
      <c r="E27" s="34">
        <v>2756.88</v>
      </c>
      <c r="F27" s="35"/>
      <c r="G27" s="36"/>
    </row>
    <row r="28" spans="1:7" s="30" customFormat="1" ht="24" x14ac:dyDescent="0.25">
      <c r="A28" s="22" t="s">
        <v>29</v>
      </c>
      <c r="B28" s="34">
        <v>1.56</v>
      </c>
      <c r="C28" s="35"/>
      <c r="D28" s="36"/>
      <c r="E28" s="34">
        <v>1.56</v>
      </c>
      <c r="F28" s="35"/>
      <c r="G28" s="36"/>
    </row>
    <row r="29" spans="1:7" s="30" customFormat="1" ht="24" x14ac:dyDescent="0.25">
      <c r="A29" s="22" t="s">
        <v>30</v>
      </c>
      <c r="B29" s="31">
        <f>+ROUND(B27*B28,2)</f>
        <v>6006.73</v>
      </c>
      <c r="C29" s="32"/>
      <c r="D29" s="33"/>
      <c r="E29" s="31">
        <f>+ROUND(E27*E28,2)</f>
        <v>4300.7299999999996</v>
      </c>
      <c r="F29" s="32"/>
      <c r="G29" s="33"/>
    </row>
    <row r="30" spans="1:7" ht="24" x14ac:dyDescent="0.25">
      <c r="A30" s="18" t="s">
        <v>31</v>
      </c>
      <c r="B30" s="23">
        <f>B29-B25</f>
        <v>3719.24</v>
      </c>
      <c r="C30" s="19"/>
      <c r="D30" s="20">
        <f>+B29-D25</f>
        <v>878.17000000000007</v>
      </c>
      <c r="E30" s="23">
        <f>E29-E25</f>
        <v>2181.2399999999998</v>
      </c>
      <c r="F30" s="19"/>
      <c r="G30" s="20">
        <f>+E29-G25</f>
        <v>-734.09000000000015</v>
      </c>
    </row>
    <row r="31" spans="1:7" ht="24" x14ac:dyDescent="0.25">
      <c r="A31" s="24" t="s">
        <v>32</v>
      </c>
      <c r="B31" s="25">
        <f>+ROUND(B30/B27,2)</f>
        <v>0.97</v>
      </c>
      <c r="C31" s="26"/>
      <c r="D31" s="27">
        <f>+ROUND(D30/B27,2)</f>
        <v>0.23</v>
      </c>
      <c r="E31" s="25">
        <f>+ROUND(E30/E27,2)</f>
        <v>0.79</v>
      </c>
      <c r="F31" s="26"/>
      <c r="G31" s="27">
        <f>+ROUND(G30/E27,2)</f>
        <v>-0.27</v>
      </c>
    </row>
  </sheetData>
  <mergeCells count="10">
    <mergeCell ref="A3:A5"/>
    <mergeCell ref="B3:G3"/>
    <mergeCell ref="B4:D4"/>
    <mergeCell ref="E4:G4"/>
    <mergeCell ref="B27:D27"/>
    <mergeCell ref="B28:D28"/>
    <mergeCell ref="B29:D29"/>
    <mergeCell ref="E27:G27"/>
    <mergeCell ref="E28:G28"/>
    <mergeCell ref="E29:G29"/>
  </mergeCells>
  <pageMargins left="0.18" right="0.17" top="0.75" bottom="0.75" header="0.3" footer="0.3"/>
  <pageSetup paperSize="9" scale="8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สกลนคร-อ้อยโรงงาน</vt:lpstr>
      <vt:lpstr>ข้าวเหนียวนาปี</vt:lpstr>
      <vt:lpstr>มันสำปะหลัง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ิปิยมาภรณ์ ศรีสุข</dc:creator>
  <cp:lastModifiedBy>ิปิยมาภรณ์ ศรีสุข</cp:lastModifiedBy>
  <cp:lastPrinted>2017-09-27T04:14:55Z</cp:lastPrinted>
  <dcterms:created xsi:type="dcterms:W3CDTF">2017-07-21T07:56:44Z</dcterms:created>
  <dcterms:modified xsi:type="dcterms:W3CDTF">2017-09-29T03:26:06Z</dcterms:modified>
</cp:coreProperties>
</file>