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 activeTab="1"/>
  </bookViews>
  <sheets>
    <sheet name="ยางพารา" sheetId="3" r:id="rId1"/>
    <sheet name="ข้าวเหนียวนาปี" sheetId="1" r:id="rId2"/>
    <sheet name="มันสำปะหลัง" sheetId="2" r:id="rId3"/>
  </sheets>
  <calcPr calcId="125725"/>
</workbook>
</file>

<file path=xl/calcChain.xml><?xml version="1.0" encoding="utf-8"?>
<calcChain xmlns="http://schemas.openxmlformats.org/spreadsheetml/2006/main">
  <c r="F12" i="2"/>
  <c r="E12"/>
  <c r="C12"/>
  <c r="B12"/>
  <c r="D16"/>
  <c r="E29"/>
  <c r="B29"/>
  <c r="G24"/>
  <c r="D24"/>
  <c r="G23"/>
  <c r="D23"/>
  <c r="G22"/>
  <c r="D22"/>
  <c r="F21"/>
  <c r="G21" s="1"/>
  <c r="E21"/>
  <c r="C21"/>
  <c r="B21"/>
  <c r="G19"/>
  <c r="D19"/>
  <c r="G18"/>
  <c r="D18"/>
  <c r="G17"/>
  <c r="D17"/>
  <c r="G15"/>
  <c r="D15"/>
  <c r="G14"/>
  <c r="D14"/>
  <c r="G13"/>
  <c r="D13"/>
  <c r="G11"/>
  <c r="D11"/>
  <c r="G10"/>
  <c r="D10"/>
  <c r="G9"/>
  <c r="D9"/>
  <c r="G8"/>
  <c r="D8"/>
  <c r="F7"/>
  <c r="E7"/>
  <c r="F20" s="1"/>
  <c r="C7"/>
  <c r="B7"/>
  <c r="C20" s="1"/>
  <c r="D21" l="1"/>
  <c r="D20"/>
  <c r="G12"/>
  <c r="D12"/>
  <c r="G7"/>
  <c r="B6"/>
  <c r="D7"/>
  <c r="G20"/>
  <c r="E6"/>
  <c r="C6" l="1"/>
  <c r="C25" s="1"/>
  <c r="C26" s="1"/>
  <c r="F6"/>
  <c r="F25" s="1"/>
  <c r="F26" s="1"/>
  <c r="E25"/>
  <c r="B25"/>
  <c r="D6" l="1"/>
  <c r="B26"/>
  <c r="B31" s="1"/>
  <c r="D25"/>
  <c r="B30"/>
  <c r="G6"/>
  <c r="G25"/>
  <c r="E26"/>
  <c r="E31" s="1"/>
  <c r="E30"/>
  <c r="G26" l="1"/>
  <c r="G31" s="1"/>
  <c r="G30"/>
  <c r="D26"/>
  <c r="D31" s="1"/>
  <c r="D30"/>
  <c r="G13" i="3" l="1"/>
  <c r="F10"/>
  <c r="E10"/>
  <c r="C10"/>
  <c r="B10"/>
  <c r="D13"/>
  <c r="E27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2"/>
  <c r="D12"/>
  <c r="G11"/>
  <c r="D11"/>
  <c r="G9"/>
  <c r="D9"/>
  <c r="G8"/>
  <c r="D8"/>
  <c r="F7"/>
  <c r="E7"/>
  <c r="C7"/>
  <c r="B7"/>
  <c r="G10" l="1"/>
  <c r="G7"/>
  <c r="G18"/>
  <c r="D18"/>
  <c r="E6"/>
  <c r="E23" s="1"/>
  <c r="E24" s="1"/>
  <c r="E29" s="1"/>
  <c r="C17"/>
  <c r="D17" s="1"/>
  <c r="D10"/>
  <c r="F17"/>
  <c r="G17" s="1"/>
  <c r="B6"/>
  <c r="D7"/>
  <c r="E28" l="1"/>
  <c r="C6"/>
  <c r="C23" s="1"/>
  <c r="C24" s="1"/>
  <c r="F6"/>
  <c r="B23"/>
  <c r="D6" l="1"/>
  <c r="F23"/>
  <c r="G6"/>
  <c r="B24"/>
  <c r="B29" s="1"/>
  <c r="D23"/>
  <c r="B28"/>
  <c r="F24" l="1"/>
  <c r="G23"/>
  <c r="D24"/>
  <c r="D29" s="1"/>
  <c r="D28"/>
  <c r="G24" l="1"/>
  <c r="G29" s="1"/>
  <c r="G28"/>
  <c r="F12" i="1" l="1"/>
  <c r="E12"/>
  <c r="C12"/>
  <c r="B12"/>
  <c r="E28" l="1"/>
  <c r="B28"/>
  <c r="F20"/>
  <c r="E20"/>
  <c r="C20"/>
  <c r="B20"/>
  <c r="G23"/>
  <c r="G22"/>
  <c r="G21"/>
  <c r="G18"/>
  <c r="G17"/>
  <c r="G16"/>
  <c r="G15"/>
  <c r="G14"/>
  <c r="G13"/>
  <c r="G11"/>
  <c r="G10"/>
  <c r="G9"/>
  <c r="G8"/>
  <c r="D23"/>
  <c r="D22"/>
  <c r="D21"/>
  <c r="D18"/>
  <c r="D17"/>
  <c r="D16"/>
  <c r="D15"/>
  <c r="D14"/>
  <c r="D13"/>
  <c r="D11"/>
  <c r="D10"/>
  <c r="D9"/>
  <c r="D8"/>
  <c r="F7"/>
  <c r="E7"/>
  <c r="C7"/>
  <c r="C19" s="1"/>
  <c r="B7"/>
  <c r="D7" l="1"/>
  <c r="G20"/>
  <c r="B6"/>
  <c r="B24" s="1"/>
  <c r="B25" s="1"/>
  <c r="B30" s="1"/>
  <c r="D19"/>
  <c r="F19"/>
  <c r="G19" s="1"/>
  <c r="G7"/>
  <c r="G12"/>
  <c r="E6"/>
  <c r="D20"/>
  <c r="D12"/>
  <c r="B29" l="1"/>
  <c r="C6"/>
  <c r="F6"/>
  <c r="F24" s="1"/>
  <c r="F25" s="1"/>
  <c r="E24"/>
  <c r="C24" l="1"/>
  <c r="D6"/>
  <c r="G6"/>
  <c r="G24"/>
  <c r="G29" s="1"/>
  <c r="E29"/>
  <c r="E25"/>
  <c r="E30" s="1"/>
  <c r="G25" l="1"/>
  <c r="G30" s="1"/>
  <c r="C25"/>
  <c r="D24"/>
  <c r="D25" l="1"/>
  <c r="D30" s="1"/>
  <c r="D29"/>
</calcChain>
</file>

<file path=xl/sharedStrings.xml><?xml version="1.0" encoding="utf-8"?>
<sst xmlns="http://schemas.openxmlformats.org/spreadsheetml/2006/main" count="123" uniqueCount="49">
  <si>
    <t>หน่วย: บาท/ไร่</t>
  </si>
  <si>
    <t>รายการ</t>
  </si>
  <si>
    <t>เงินสด</t>
  </si>
  <si>
    <t>ประเมิน</t>
  </si>
  <si>
    <t>รวม</t>
  </si>
  <si>
    <t>1. ต้นทุนผันแปร</t>
  </si>
  <si>
    <t xml:space="preserve">  1.1 ค่าแรงงาน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</si>
  <si>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</si>
  <si>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</si>
  <si>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</si>
  <si>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</si>
  <si>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</si>
  <si>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</si>
  <si>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</si>
  <si>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</si>
  <si>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</si>
  <si>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</si>
  <si>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</si>
  <si>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</si>
  <si>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</si>
  <si>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 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</si>
  <si>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</si>
  <si>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</si>
  <si>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</si>
  <si>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</si>
  <si>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</si>
  <si>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/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</si>
  <si>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</si>
  <si>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</si>
  <si>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</si>
  <si>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</si>
  <si>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</si>
  <si>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S1/S2</t>
  </si>
  <si>
    <t>S3/N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</si>
  <si>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</si>
  <si>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</si>
  <si>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</si>
  <si>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รายงาน</t>
  </si>
  <si>
    <t>1.ต้นทุนผันแปร</t>
  </si>
  <si>
    <t>2.ต้นทุนคงที่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</si>
  <si>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</si>
  <si>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</si>
  <si>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</si>
  <si>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</si>
  <si>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</si>
  <si>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ตารางที่ 17  ต้นทุนการผลิตยางพารา  แยกตามลักษณะความเหมาะสมของพื้นที่</t>
  </si>
  <si>
    <t>บึงกาฬ</t>
  </si>
  <si>
    <t>ตารางที่ 18  ต้นทุนการผลิตข้าวเหนียวนาปี แยกตามลักษณะความเหมาะสมของพื้นที่</t>
  </si>
  <si>
    <t>ตารางที่ 19  ต้นทุนการผลิตมันสำปะหลัง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</si>
</sst>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87" formatCode="_-* #,##0.00_-;\-* #,##0.00_-;_-* &quot;-&quot;??_-;_-@_-"/>
    <numFmt numFmtId="188" formatCode="#,##0.000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8" fillId="0" borderId="0" applyFont="0" applyFill="0" applyBorder="0" applyAlignment="0" applyProtection="0"/>
    <xf numFmtId="0" fontId="8" fillId="0" borderId="0"/>
  </cellStyleXfs>
  <cellXfs count="52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vertical="center"/>
    </xf>
    <xf numFmtId="43" fontId="9" fillId="0" borderId="10" xfId="1" applyFont="1" applyFill="1" applyBorder="1" applyAlignment="1">
      <alignment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2" fontId="6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43" fontId="10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9" fillId="0" borderId="10" xfId="1" applyFont="1" applyFill="1" applyBorder="1" applyAlignment="1">
      <alignment horizontal="right" vertical="center"/>
    </xf>
    <xf numFmtId="43" fontId="6" fillId="0" borderId="10" xfId="1" applyFont="1" applyFill="1" applyBorder="1" applyAlignment="1">
      <alignment horizontal="right" vertical="center"/>
    </xf>
    <xf numFmtId="4" fontId="5" fillId="0" borderId="10" xfId="1" applyNumberFormat="1" applyFont="1" applyFill="1" applyBorder="1" applyAlignment="1"/>
    <xf numFmtId="4" fontId="5" fillId="0" borderId="10" xfId="1" applyNumberFormat="1" applyFont="1" applyFill="1" applyBorder="1" applyAlignment="1">
      <alignment horizontal="center"/>
    </xf>
    <xf numFmtId="4" fontId="5" fillId="0" borderId="10" xfId="1" applyNumberFormat="1" applyFont="1" applyFill="1" applyBorder="1" applyAlignment="1">
      <alignment horizontal="right"/>
    </xf>
    <xf numFmtId="4" fontId="5" fillId="0" borderId="11" xfId="1" applyNumberFormat="1" applyFont="1" applyFill="1" applyBorder="1" applyAlignment="1"/>
    <xf numFmtId="4" fontId="5" fillId="0" borderId="11" xfId="1" applyNumberFormat="1" applyFont="1" applyFill="1" applyBorder="1" applyAlignment="1">
      <alignment horizontal="center"/>
    </xf>
    <xf numFmtId="4" fontId="5" fillId="0" borderId="11" xfId="1" applyNumberFormat="1" applyFont="1" applyFill="1" applyBorder="1" applyAlignment="1">
      <alignment horizontal="right"/>
    </xf>
    <xf numFmtId="4" fontId="6" fillId="0" borderId="15" xfId="1" applyNumberFormat="1" applyFont="1" applyFill="1" applyBorder="1" applyAlignment="1">
      <alignment horizontal="center"/>
    </xf>
    <xf numFmtId="4" fontId="6" fillId="0" borderId="16" xfId="1" applyNumberFormat="1" applyFont="1" applyFill="1" applyBorder="1" applyAlignment="1">
      <alignment horizontal="center"/>
    </xf>
    <xf numFmtId="4" fontId="6" fillId="0" borderId="17" xfId="1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2" fontId="6" fillId="0" borderId="12" xfId="1" applyNumberFormat="1" applyFont="1" applyFill="1" applyBorder="1" applyAlignment="1">
      <alignment horizontal="center"/>
    </xf>
    <xf numFmtId="2" fontId="6" fillId="0" borderId="13" xfId="1" applyNumberFormat="1" applyFont="1" applyFill="1" applyBorder="1" applyAlignment="1">
      <alignment horizontal="center"/>
    </xf>
    <xf numFmtId="2" fontId="6" fillId="0" borderId="14" xfId="1" applyNumberFormat="1" applyFont="1" applyFill="1" applyBorder="1" applyAlignment="1">
      <alignment horizontal="center"/>
    </xf>
    <xf numFmtId="4" fontId="6" fillId="0" borderId="10" xfId="2" applyNumberFormat="1" applyFont="1" applyFill="1" applyBorder="1" applyAlignment="1">
      <alignment horizontal="center"/>
    </xf>
    <xf numFmtId="188" fontId="6" fillId="0" borderId="10" xfId="2" applyNumberFormat="1" applyFont="1" applyFill="1" applyBorder="1" applyAlignment="1">
      <alignment horizont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A12" sqref="A12"/>
    </sheetView>
  </sheetViews>
  <sheetFormatPr defaultRowHeight="14.25"/>
  <cols>
    <col min="1" max="1" width="38.75" customWidth="1"/>
    <col min="2" max="7" width="10.25" customWidth="1"/>
  </cols>
  <sheetData>
    <row r="1" spans="1:7" ht="27.75">
      <c r="A1" s="1" t="s">
        <v>45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37</v>
      </c>
      <c r="B3" s="43" t="s">
        <v>46</v>
      </c>
      <c r="C3" s="44"/>
      <c r="D3" s="44"/>
      <c r="E3" s="44"/>
      <c r="F3" s="44"/>
      <c r="G3" s="45"/>
    </row>
    <row r="4" spans="1:7" ht="27.75">
      <c r="A4" s="41"/>
      <c r="B4" s="46" t="s">
        <v>32</v>
      </c>
      <c r="C4" s="46"/>
      <c r="D4" s="46"/>
      <c r="E4" s="46" t="s">
        <v>33</v>
      </c>
      <c r="F4" s="46"/>
      <c r="G4" s="46"/>
    </row>
    <row r="5" spans="1:7" ht="23.25" customHeight="1">
      <c r="A5" s="42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38</v>
      </c>
      <c r="B6" s="6">
        <f>+B7+B10+B17</f>
        <v>3509.65</v>
      </c>
      <c r="C6" s="6">
        <f>+C7+C10+C17</f>
        <v>3083.6200000000003</v>
      </c>
      <c r="D6" s="6">
        <f t="shared" ref="D6:D15" si="0">+B6+C6</f>
        <v>6593.27</v>
      </c>
      <c r="E6" s="6">
        <f>+E7+E10+E17</f>
        <v>2100.08</v>
      </c>
      <c r="F6" s="6">
        <f>+F7+F10+F17</f>
        <v>4582.18</v>
      </c>
      <c r="G6" s="6">
        <f t="shared" ref="G6:G15" si="1">+E6+F6</f>
        <v>6682.26</v>
      </c>
    </row>
    <row r="7" spans="1:7" ht="24">
      <c r="A7" s="7" t="s">
        <v>6</v>
      </c>
      <c r="B7" s="8">
        <f>+B8+B9</f>
        <v>2022.29</v>
      </c>
      <c r="C7" s="8">
        <f>+C8+C9</f>
        <v>2604.3000000000002</v>
      </c>
      <c r="D7" s="8">
        <f t="shared" si="0"/>
        <v>4626.59</v>
      </c>
      <c r="E7" s="8">
        <f>+E8+E9</f>
        <v>396.57</v>
      </c>
      <c r="F7" s="8">
        <f>+F8+F9</f>
        <v>4145.0200000000004</v>
      </c>
      <c r="G7" s="8">
        <f t="shared" si="1"/>
        <v>4541.59</v>
      </c>
    </row>
    <row r="8" spans="1:7" ht="24">
      <c r="A8" s="9" t="s">
        <v>9</v>
      </c>
      <c r="B8" s="10">
        <v>96.18</v>
      </c>
      <c r="C8" s="10">
        <v>81.98</v>
      </c>
      <c r="D8" s="10">
        <f t="shared" si="0"/>
        <v>178.16000000000003</v>
      </c>
      <c r="E8" s="10">
        <v>69.98</v>
      </c>
      <c r="F8" s="10">
        <v>290.99</v>
      </c>
      <c r="G8" s="10">
        <f t="shared" si="1"/>
        <v>360.97</v>
      </c>
    </row>
    <row r="9" spans="1:7" ht="24">
      <c r="A9" s="9" t="s">
        <v>10</v>
      </c>
      <c r="B9" s="10">
        <v>1926.11</v>
      </c>
      <c r="C9" s="10">
        <v>2522.3200000000002</v>
      </c>
      <c r="D9" s="10">
        <f t="shared" si="0"/>
        <v>4448.43</v>
      </c>
      <c r="E9" s="10">
        <v>326.58999999999997</v>
      </c>
      <c r="F9" s="10">
        <v>3854.03</v>
      </c>
      <c r="G9" s="10">
        <f t="shared" si="1"/>
        <v>4180.62</v>
      </c>
    </row>
    <row r="10" spans="1:7" ht="24">
      <c r="A10" s="7" t="s">
        <v>11</v>
      </c>
      <c r="B10" s="8">
        <f>+B11+B12+B13+B14+B15+B16</f>
        <v>1487.3600000000001</v>
      </c>
      <c r="C10" s="8">
        <f>+C11+C12+C13+C14+C15+C16</f>
        <v>47.98</v>
      </c>
      <c r="D10" s="8">
        <f t="shared" si="0"/>
        <v>1535.3400000000001</v>
      </c>
      <c r="E10" s="8">
        <f>+E11+E12+E13+E14+E15+E16</f>
        <v>1703.51</v>
      </c>
      <c r="F10" s="8">
        <f>+F11+F12+F13+F14+F15+F16</f>
        <v>0</v>
      </c>
      <c r="G10" s="8">
        <f t="shared" si="1"/>
        <v>1703.51</v>
      </c>
    </row>
    <row r="11" spans="1:7" ht="24">
      <c r="A11" s="9" t="s">
        <v>13</v>
      </c>
      <c r="B11" s="10">
        <v>1103.5</v>
      </c>
      <c r="C11" s="10">
        <v>41.72</v>
      </c>
      <c r="D11" s="11">
        <f t="shared" si="0"/>
        <v>1145.22</v>
      </c>
      <c r="E11" s="10">
        <v>1363.95</v>
      </c>
      <c r="F11" s="10">
        <v>0</v>
      </c>
      <c r="G11" s="11">
        <f t="shared" si="1"/>
        <v>1363.95</v>
      </c>
    </row>
    <row r="12" spans="1:7" ht="24">
      <c r="A12" s="9" t="s">
        <v>14</v>
      </c>
      <c r="B12" s="10">
        <v>5.46</v>
      </c>
      <c r="C12" s="26">
        <v>0</v>
      </c>
      <c r="D12" s="11">
        <f t="shared" si="0"/>
        <v>5.46</v>
      </c>
      <c r="E12" s="10">
        <v>26.14</v>
      </c>
      <c r="F12" s="26">
        <v>0</v>
      </c>
      <c r="G12" s="11">
        <f t="shared" si="1"/>
        <v>26.14</v>
      </c>
    </row>
    <row r="13" spans="1:7" ht="24">
      <c r="A13" s="9" t="s">
        <v>15</v>
      </c>
      <c r="B13" s="10">
        <v>270.54000000000002</v>
      </c>
      <c r="C13" s="26">
        <v>4.91</v>
      </c>
      <c r="D13" s="11">
        <f t="shared" si="0"/>
        <v>275.45000000000005</v>
      </c>
      <c r="E13" s="10">
        <v>142.76</v>
      </c>
      <c r="F13" s="26">
        <v>0</v>
      </c>
      <c r="G13" s="11">
        <f t="shared" si="1"/>
        <v>142.76</v>
      </c>
    </row>
    <row r="14" spans="1:7" ht="24">
      <c r="A14" s="13" t="s">
        <v>16</v>
      </c>
      <c r="B14" s="27">
        <v>12.2</v>
      </c>
      <c r="C14" s="27">
        <v>0</v>
      </c>
      <c r="D14" s="12">
        <f t="shared" si="0"/>
        <v>12.2</v>
      </c>
      <c r="E14" s="27">
        <v>19.59</v>
      </c>
      <c r="F14" s="27">
        <v>0</v>
      </c>
      <c r="G14" s="12">
        <f t="shared" si="1"/>
        <v>19.59</v>
      </c>
    </row>
    <row r="15" spans="1:7" ht="24">
      <c r="A15" s="9" t="s">
        <v>17</v>
      </c>
      <c r="B15" s="27">
        <v>94.45</v>
      </c>
      <c r="C15" s="27">
        <v>0</v>
      </c>
      <c r="D15" s="12">
        <f t="shared" si="0"/>
        <v>94.45</v>
      </c>
      <c r="E15" s="27">
        <v>146.47</v>
      </c>
      <c r="F15" s="27">
        <v>0</v>
      </c>
      <c r="G15" s="12">
        <f t="shared" si="1"/>
        <v>146.47</v>
      </c>
    </row>
    <row r="16" spans="1:7" ht="24">
      <c r="A16" s="9" t="s">
        <v>18</v>
      </c>
      <c r="B16" s="27">
        <v>1.21</v>
      </c>
      <c r="C16" s="27">
        <v>1.35</v>
      </c>
      <c r="D16" s="12">
        <f>+B16+C16</f>
        <v>2.56</v>
      </c>
      <c r="E16" s="27">
        <v>4.5999999999999996</v>
      </c>
      <c r="F16" s="27">
        <v>0</v>
      </c>
      <c r="G16" s="12">
        <f>+E16+F16</f>
        <v>4.5999999999999996</v>
      </c>
    </row>
    <row r="17" spans="1:7" ht="24">
      <c r="A17" s="7" t="s">
        <v>19</v>
      </c>
      <c r="B17" s="28">
        <v>0</v>
      </c>
      <c r="C17" s="28">
        <f>ROUND((B7+C7+B10+C10)*0.07,2)</f>
        <v>431.34</v>
      </c>
      <c r="D17" s="29">
        <f>+B17+C17</f>
        <v>431.34</v>
      </c>
      <c r="E17" s="28">
        <v>0</v>
      </c>
      <c r="F17" s="28">
        <f>ROUND((E7+F7+E10+F10)*0.07,2)</f>
        <v>437.16</v>
      </c>
      <c r="G17" s="29">
        <f>+E17+F17</f>
        <v>437.16</v>
      </c>
    </row>
    <row r="18" spans="1:7" ht="24">
      <c r="A18" s="7" t="s">
        <v>39</v>
      </c>
      <c r="B18" s="28">
        <f>+B19+B20+B21+B22</f>
        <v>0</v>
      </c>
      <c r="C18" s="28">
        <f t="shared" ref="C18:F18" si="2">+C19+C20+C21+C22</f>
        <v>1857.98</v>
      </c>
      <c r="D18" s="28">
        <f>+B18+C18</f>
        <v>1857.98</v>
      </c>
      <c r="E18" s="28">
        <f t="shared" si="2"/>
        <v>0</v>
      </c>
      <c r="F18" s="28">
        <f t="shared" si="2"/>
        <v>2190.0699999999997</v>
      </c>
      <c r="G18" s="28">
        <f t="shared" ref="G18:G23" si="3">+E18+F18</f>
        <v>2190.0699999999997</v>
      </c>
    </row>
    <row r="19" spans="1:7" ht="24">
      <c r="A19" s="9" t="s">
        <v>21</v>
      </c>
      <c r="B19" s="27">
        <v>0</v>
      </c>
      <c r="C19" s="27">
        <v>1000</v>
      </c>
      <c r="D19" s="27">
        <f t="shared" ref="D19:D23" si="4">+B19+C19</f>
        <v>1000</v>
      </c>
      <c r="E19" s="27">
        <v>0</v>
      </c>
      <c r="F19" s="27">
        <v>1000</v>
      </c>
      <c r="G19" s="12">
        <f t="shared" si="3"/>
        <v>1000</v>
      </c>
    </row>
    <row r="20" spans="1:7" ht="24">
      <c r="A20" s="16" t="s">
        <v>22</v>
      </c>
      <c r="B20" s="27">
        <v>0</v>
      </c>
      <c r="C20" s="27">
        <v>100.68</v>
      </c>
      <c r="D20" s="27">
        <f t="shared" si="4"/>
        <v>100.68</v>
      </c>
      <c r="E20" s="27">
        <v>0</v>
      </c>
      <c r="F20" s="27">
        <v>121.53</v>
      </c>
      <c r="G20" s="12">
        <f t="shared" si="3"/>
        <v>121.53</v>
      </c>
    </row>
    <row r="21" spans="1:7" ht="24">
      <c r="A21" s="16" t="s">
        <v>23</v>
      </c>
      <c r="B21" s="27">
        <v>0</v>
      </c>
      <c r="C21" s="27">
        <v>21</v>
      </c>
      <c r="D21" s="27">
        <f t="shared" si="4"/>
        <v>21</v>
      </c>
      <c r="E21" s="27">
        <v>0</v>
      </c>
      <c r="F21" s="27">
        <v>27.52</v>
      </c>
      <c r="G21" s="12">
        <f t="shared" si="3"/>
        <v>27.52</v>
      </c>
    </row>
    <row r="22" spans="1:7" s="20" customFormat="1" ht="24">
      <c r="A22" s="9" t="s">
        <v>40</v>
      </c>
      <c r="B22" s="30">
        <v>0</v>
      </c>
      <c r="C22" s="30">
        <v>736.3</v>
      </c>
      <c r="D22" s="27">
        <f t="shared" si="4"/>
        <v>736.3</v>
      </c>
      <c r="E22" s="30">
        <v>0</v>
      </c>
      <c r="F22" s="30">
        <v>1041.02</v>
      </c>
      <c r="G22" s="30">
        <f t="shared" si="3"/>
        <v>1041.02</v>
      </c>
    </row>
    <row r="23" spans="1:7" ht="24">
      <c r="A23" s="17" t="s">
        <v>41</v>
      </c>
      <c r="B23" s="28">
        <f>+B6+B18</f>
        <v>3509.65</v>
      </c>
      <c r="C23" s="28">
        <f>+C6+C18</f>
        <v>4941.6000000000004</v>
      </c>
      <c r="D23" s="28">
        <f t="shared" si="4"/>
        <v>8451.25</v>
      </c>
      <c r="E23" s="28">
        <f>SUM(E6,E18)</f>
        <v>2100.08</v>
      </c>
      <c r="F23" s="28">
        <f>SUM(F6,F18)</f>
        <v>6772.25</v>
      </c>
      <c r="G23" s="28">
        <f t="shared" si="3"/>
        <v>8872.33</v>
      </c>
    </row>
    <row r="24" spans="1:7" ht="24">
      <c r="A24" s="17" t="s">
        <v>42</v>
      </c>
      <c r="B24" s="28">
        <f>B23/B25</f>
        <v>6.8926137591076024</v>
      </c>
      <c r="C24" s="28">
        <f>C23/B25</f>
        <v>9.7048253107877223</v>
      </c>
      <c r="D24" s="28">
        <f>D23/B25</f>
        <v>16.597439069895323</v>
      </c>
      <c r="E24" s="28">
        <f>E23/E25</f>
        <v>4.7294838302855595</v>
      </c>
      <c r="F24" s="28">
        <f>F23/E25</f>
        <v>15.251441311593549</v>
      </c>
      <c r="G24" s="28">
        <f>G23/E25</f>
        <v>19.980925141879109</v>
      </c>
    </row>
    <row r="25" spans="1:7" s="20" customFormat="1" ht="24">
      <c r="A25" s="19" t="s">
        <v>43</v>
      </c>
      <c r="B25" s="47">
        <v>509.19</v>
      </c>
      <c r="C25" s="48"/>
      <c r="D25" s="49"/>
      <c r="E25" s="47">
        <v>444.04</v>
      </c>
      <c r="F25" s="48"/>
      <c r="G25" s="49"/>
    </row>
    <row r="26" spans="1:7" s="20" customFormat="1" ht="24">
      <c r="A26" s="19" t="s">
        <v>44</v>
      </c>
      <c r="B26" s="37">
        <v>22.8</v>
      </c>
      <c r="C26" s="38"/>
      <c r="D26" s="39"/>
      <c r="E26" s="37">
        <v>22.8</v>
      </c>
      <c r="F26" s="38"/>
      <c r="G26" s="39"/>
    </row>
    <row r="27" spans="1:7" ht="24">
      <c r="A27" s="19" t="s">
        <v>34</v>
      </c>
      <c r="B27" s="37">
        <f>B25*B26</f>
        <v>11609.532000000001</v>
      </c>
      <c r="C27" s="38"/>
      <c r="D27" s="39"/>
      <c r="E27" s="37">
        <f>E25*E26</f>
        <v>10124.112000000001</v>
      </c>
      <c r="F27" s="38"/>
      <c r="G27" s="39"/>
    </row>
    <row r="28" spans="1:7" ht="24">
      <c r="A28" s="17" t="s">
        <v>35</v>
      </c>
      <c r="B28" s="31">
        <f>B27-B23</f>
        <v>8099.8820000000014</v>
      </c>
      <c r="C28" s="32"/>
      <c r="D28" s="31">
        <f>B27-D23</f>
        <v>3158.2820000000011</v>
      </c>
      <c r="E28" s="31">
        <f>E27-E23</f>
        <v>8024.0320000000011</v>
      </c>
      <c r="F28" s="32"/>
      <c r="G28" s="33">
        <f>E27-G23</f>
        <v>1251.7820000000011</v>
      </c>
    </row>
    <row r="29" spans="1:7" ht="24">
      <c r="A29" s="23" t="s">
        <v>36</v>
      </c>
      <c r="B29" s="34">
        <f>B26-B24</f>
        <v>15.907386240892398</v>
      </c>
      <c r="C29" s="35"/>
      <c r="D29" s="34">
        <f>B26-D24</f>
        <v>6.2025609301046778</v>
      </c>
      <c r="E29" s="34">
        <f>E26-E24</f>
        <v>18.070516169714441</v>
      </c>
      <c r="F29" s="35"/>
      <c r="G29" s="36">
        <f>E26-G24</f>
        <v>2.8190748581208922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3" right="0.35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A19" workbookViewId="0">
      <selection activeCell="H27" sqref="H27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47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43" t="s">
        <v>46</v>
      </c>
      <c r="C3" s="44"/>
      <c r="D3" s="44"/>
      <c r="E3" s="44"/>
      <c r="F3" s="44"/>
      <c r="G3" s="45"/>
    </row>
    <row r="4" spans="1:7" ht="27.75">
      <c r="A4" s="41"/>
      <c r="B4" s="46" t="s">
        <v>32</v>
      </c>
      <c r="C4" s="46"/>
      <c r="D4" s="46"/>
      <c r="E4" s="46" t="s">
        <v>33</v>
      </c>
      <c r="F4" s="46"/>
      <c r="G4" s="46"/>
    </row>
    <row r="5" spans="1:7" ht="23.25" customHeight="1">
      <c r="A5" s="42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+B7+B12+B19</f>
        <v>1982.03</v>
      </c>
      <c r="C6" s="6">
        <f>+C7+C12+C19</f>
        <v>773.76</v>
      </c>
      <c r="D6" s="6">
        <f>+B6+C6</f>
        <v>2755.79</v>
      </c>
      <c r="E6" s="6">
        <f>+E7+E12+E19</f>
        <v>1954.7099999999998</v>
      </c>
      <c r="F6" s="6">
        <f>+F7+F12+F19</f>
        <v>609.91000000000008</v>
      </c>
      <c r="G6" s="6">
        <f t="shared" ref="G6:G24" si="0">+E6+F6</f>
        <v>2564.62</v>
      </c>
    </row>
    <row r="7" spans="1:7" ht="24">
      <c r="A7" s="7" t="s">
        <v>6</v>
      </c>
      <c r="B7" s="8">
        <f>+B8+B9+B10+B11</f>
        <v>990.31000000000017</v>
      </c>
      <c r="C7" s="8">
        <f>+C8+C9+C10+C11</f>
        <v>546.76</v>
      </c>
      <c r="D7" s="8">
        <f t="shared" ref="D7:D24" si="1">+B7+C7</f>
        <v>1537.0700000000002</v>
      </c>
      <c r="E7" s="8">
        <f>+E8+E9+E10+E11</f>
        <v>1000.3699999999999</v>
      </c>
      <c r="F7" s="8">
        <f>+F8+F9+F10+F11</f>
        <v>399.11</v>
      </c>
      <c r="G7" s="8">
        <f t="shared" si="0"/>
        <v>1399.48</v>
      </c>
    </row>
    <row r="8" spans="1:7" ht="24">
      <c r="A8" s="9" t="s">
        <v>7</v>
      </c>
      <c r="B8" s="10">
        <v>535.71</v>
      </c>
      <c r="C8" s="10">
        <v>50</v>
      </c>
      <c r="D8" s="10">
        <f t="shared" si="1"/>
        <v>585.71</v>
      </c>
      <c r="E8" s="10">
        <v>536</v>
      </c>
      <c r="F8" s="10">
        <v>1.47</v>
      </c>
      <c r="G8" s="10">
        <f t="shared" si="0"/>
        <v>537.47</v>
      </c>
    </row>
    <row r="9" spans="1:7" ht="24">
      <c r="A9" s="9" t="s">
        <v>8</v>
      </c>
      <c r="B9" s="11">
        <v>171.43</v>
      </c>
      <c r="C9" s="11">
        <v>28.86</v>
      </c>
      <c r="D9" s="10">
        <f t="shared" si="1"/>
        <v>200.29000000000002</v>
      </c>
      <c r="E9" s="11">
        <v>56.25</v>
      </c>
      <c r="F9" s="11">
        <v>63.21</v>
      </c>
      <c r="G9" s="10">
        <f t="shared" si="0"/>
        <v>119.46000000000001</v>
      </c>
    </row>
    <row r="10" spans="1:7" ht="24">
      <c r="A10" s="9" t="s">
        <v>9</v>
      </c>
      <c r="B10" s="11">
        <v>9</v>
      </c>
      <c r="C10" s="11">
        <v>144.15</v>
      </c>
      <c r="D10" s="10">
        <f t="shared" si="1"/>
        <v>153.15</v>
      </c>
      <c r="E10" s="11">
        <v>34.06</v>
      </c>
      <c r="F10" s="11">
        <v>139.38</v>
      </c>
      <c r="G10" s="10">
        <f t="shared" si="0"/>
        <v>173.44</v>
      </c>
    </row>
    <row r="11" spans="1:7" ht="24">
      <c r="A11" s="9" t="s">
        <v>10</v>
      </c>
      <c r="B11" s="11">
        <v>274.17</v>
      </c>
      <c r="C11" s="11">
        <v>323.75</v>
      </c>
      <c r="D11" s="10">
        <f t="shared" si="1"/>
        <v>597.92000000000007</v>
      </c>
      <c r="E11" s="11">
        <v>374.06</v>
      </c>
      <c r="F11" s="11">
        <v>195.05</v>
      </c>
      <c r="G11" s="10">
        <f t="shared" si="0"/>
        <v>569.11</v>
      </c>
    </row>
    <row r="12" spans="1:7" ht="24">
      <c r="A12" s="7" t="s">
        <v>11</v>
      </c>
      <c r="B12" s="8">
        <f>+B13+B14+B15+B16+B17+B18</f>
        <v>991.7199999999998</v>
      </c>
      <c r="C12" s="8">
        <f>+C13+C14+C15+C16+C17+C18</f>
        <v>133.81</v>
      </c>
      <c r="D12" s="8">
        <f t="shared" si="1"/>
        <v>1125.5299999999997</v>
      </c>
      <c r="E12" s="8">
        <f>+E13+E14+E15+E16+E17+E18</f>
        <v>954.33999999999992</v>
      </c>
      <c r="F12" s="8">
        <f>+F13+F14+F15+F16+F17+F18</f>
        <v>124.07000000000001</v>
      </c>
      <c r="G12" s="8">
        <f t="shared" si="0"/>
        <v>1078.4099999999999</v>
      </c>
    </row>
    <row r="13" spans="1:7" ht="24">
      <c r="A13" s="9" t="s">
        <v>12</v>
      </c>
      <c r="B13" s="11">
        <v>0</v>
      </c>
      <c r="C13" s="11">
        <v>107.66</v>
      </c>
      <c r="D13" s="11">
        <f t="shared" si="1"/>
        <v>107.66</v>
      </c>
      <c r="E13" s="11">
        <v>35.799999999999997</v>
      </c>
      <c r="F13" s="11">
        <v>87.25</v>
      </c>
      <c r="G13" s="11">
        <f t="shared" si="0"/>
        <v>123.05</v>
      </c>
    </row>
    <row r="14" spans="1:7" ht="24">
      <c r="A14" s="9" t="s">
        <v>13</v>
      </c>
      <c r="B14" s="11">
        <v>648.42999999999995</v>
      </c>
      <c r="C14" s="11">
        <v>0</v>
      </c>
      <c r="D14" s="11">
        <f t="shared" si="1"/>
        <v>648.42999999999995</v>
      </c>
      <c r="E14" s="11">
        <v>542.66999999999996</v>
      </c>
      <c r="F14" s="11">
        <v>17.579999999999998</v>
      </c>
      <c r="G14" s="11">
        <f t="shared" si="0"/>
        <v>560.25</v>
      </c>
    </row>
    <row r="15" spans="1:7" ht="24">
      <c r="A15" s="9" t="s">
        <v>14</v>
      </c>
      <c r="B15" s="11">
        <v>16.14</v>
      </c>
      <c r="C15" s="11">
        <v>0</v>
      </c>
      <c r="D15" s="11">
        <f t="shared" si="1"/>
        <v>16.14</v>
      </c>
      <c r="E15" s="11">
        <v>13.03</v>
      </c>
      <c r="F15" s="11">
        <v>0</v>
      </c>
      <c r="G15" s="11">
        <f t="shared" si="0"/>
        <v>13.03</v>
      </c>
    </row>
    <row r="16" spans="1:7" ht="24">
      <c r="A16" s="13" t="s">
        <v>16</v>
      </c>
      <c r="B16" s="12">
        <v>42.43</v>
      </c>
      <c r="C16" s="12">
        <v>0</v>
      </c>
      <c r="D16" s="11">
        <f t="shared" si="1"/>
        <v>42.43</v>
      </c>
      <c r="E16" s="12">
        <v>23.25</v>
      </c>
      <c r="F16" s="12">
        <v>0</v>
      </c>
      <c r="G16" s="11">
        <f t="shared" si="0"/>
        <v>23.25</v>
      </c>
    </row>
    <row r="17" spans="1:7" ht="24">
      <c r="A17" s="9" t="s">
        <v>17</v>
      </c>
      <c r="B17" s="12">
        <v>267.93</v>
      </c>
      <c r="C17" s="12">
        <v>25.44</v>
      </c>
      <c r="D17" s="11">
        <f t="shared" si="1"/>
        <v>293.37</v>
      </c>
      <c r="E17" s="12">
        <v>329.58</v>
      </c>
      <c r="F17" s="12">
        <v>18.48</v>
      </c>
      <c r="G17" s="11">
        <f t="shared" si="0"/>
        <v>348.06</v>
      </c>
    </row>
    <row r="18" spans="1:7" ht="24">
      <c r="A18" s="9" t="s">
        <v>18</v>
      </c>
      <c r="B18" s="12">
        <v>16.79</v>
      </c>
      <c r="C18" s="12">
        <v>0.71</v>
      </c>
      <c r="D18" s="11">
        <f t="shared" si="1"/>
        <v>17.5</v>
      </c>
      <c r="E18" s="12">
        <v>10.01</v>
      </c>
      <c r="F18" s="12">
        <v>0.76</v>
      </c>
      <c r="G18" s="11">
        <f t="shared" si="0"/>
        <v>10.77</v>
      </c>
    </row>
    <row r="19" spans="1:7" ht="24">
      <c r="A19" s="7" t="s">
        <v>19</v>
      </c>
      <c r="B19" s="15">
        <v>0</v>
      </c>
      <c r="C19" s="14">
        <f>ROUND((B7+C7+B12+C12)*0.07*6/12,2)</f>
        <v>93.19</v>
      </c>
      <c r="D19" s="14">
        <f t="shared" si="1"/>
        <v>93.19</v>
      </c>
      <c r="E19" s="15">
        <v>0</v>
      </c>
      <c r="F19" s="14">
        <f>ROUND((E7+F7+E12+F12)*0.07*6/12,2)</f>
        <v>86.73</v>
      </c>
      <c r="G19" s="14">
        <f t="shared" si="0"/>
        <v>86.73</v>
      </c>
    </row>
    <row r="20" spans="1:7" ht="24">
      <c r="A20" s="7" t="s">
        <v>20</v>
      </c>
      <c r="B20" s="15">
        <f>+B21+B22+B23</f>
        <v>0</v>
      </c>
      <c r="C20" s="15">
        <f>+C21+C22+C23</f>
        <v>858.28</v>
      </c>
      <c r="D20" s="14">
        <f t="shared" si="1"/>
        <v>858.28</v>
      </c>
      <c r="E20" s="15">
        <f>+E21+E22+E23</f>
        <v>0</v>
      </c>
      <c r="F20" s="14">
        <f>+F21+F22+F23</f>
        <v>670.16</v>
      </c>
      <c r="G20" s="14">
        <f t="shared" si="0"/>
        <v>670.16</v>
      </c>
    </row>
    <row r="21" spans="1:7" ht="24">
      <c r="A21" s="9" t="s">
        <v>21</v>
      </c>
      <c r="B21" s="12">
        <v>0</v>
      </c>
      <c r="C21" s="12">
        <v>785.71</v>
      </c>
      <c r="D21" s="12">
        <f t="shared" si="1"/>
        <v>785.71</v>
      </c>
      <c r="E21" s="12">
        <v>0</v>
      </c>
      <c r="F21" s="12">
        <v>594.27</v>
      </c>
      <c r="G21" s="12">
        <f t="shared" si="0"/>
        <v>594.27</v>
      </c>
    </row>
    <row r="22" spans="1:7" ht="24">
      <c r="A22" s="16" t="s">
        <v>22</v>
      </c>
      <c r="B22" s="12">
        <v>0</v>
      </c>
      <c r="C22" s="12">
        <v>62.53</v>
      </c>
      <c r="D22" s="12">
        <f t="shared" si="1"/>
        <v>62.53</v>
      </c>
      <c r="E22" s="12">
        <v>0</v>
      </c>
      <c r="F22" s="12">
        <v>65.86</v>
      </c>
      <c r="G22" s="12">
        <f t="shared" si="0"/>
        <v>65.86</v>
      </c>
    </row>
    <row r="23" spans="1:7" ht="24">
      <c r="A23" s="16" t="s">
        <v>23</v>
      </c>
      <c r="B23" s="12">
        <v>0</v>
      </c>
      <c r="C23" s="12">
        <v>10.039999999999999</v>
      </c>
      <c r="D23" s="12">
        <f t="shared" si="1"/>
        <v>10.039999999999999</v>
      </c>
      <c r="E23" s="12">
        <v>0</v>
      </c>
      <c r="F23" s="12">
        <v>10.029999999999999</v>
      </c>
      <c r="G23" s="12">
        <f t="shared" si="0"/>
        <v>10.029999999999999</v>
      </c>
    </row>
    <row r="24" spans="1:7" ht="24">
      <c r="A24" s="7" t="s">
        <v>24</v>
      </c>
      <c r="B24" s="14">
        <f>+B6+B20</f>
        <v>1982.03</v>
      </c>
      <c r="C24" s="14">
        <f>+C6+C20</f>
        <v>1632.04</v>
      </c>
      <c r="D24" s="14">
        <f t="shared" si="1"/>
        <v>3614.0699999999997</v>
      </c>
      <c r="E24" s="14">
        <f>+E6+E20</f>
        <v>1954.7099999999998</v>
      </c>
      <c r="F24" s="14">
        <f>+F6+F20</f>
        <v>1280.0700000000002</v>
      </c>
      <c r="G24" s="14">
        <f t="shared" si="0"/>
        <v>3234.7799999999997</v>
      </c>
    </row>
    <row r="25" spans="1:7" ht="24">
      <c r="A25" s="17" t="s">
        <v>25</v>
      </c>
      <c r="B25" s="18">
        <f>ROUND(B24/B26,2)</f>
        <v>5.58</v>
      </c>
      <c r="C25" s="18">
        <f>ROUND(C24/B26,2)</f>
        <v>4.5999999999999996</v>
      </c>
      <c r="D25" s="18">
        <f>+ROUND(D24/B26,2)</f>
        <v>10.18</v>
      </c>
      <c r="E25" s="18">
        <f>ROUND(E24/E26,2)</f>
        <v>6.58</v>
      </c>
      <c r="F25" s="18">
        <f>ROUND(F24/E26,2)</f>
        <v>4.3099999999999996</v>
      </c>
      <c r="G25" s="18">
        <f>+ROUND(G24/E26,2)</f>
        <v>10.89</v>
      </c>
    </row>
    <row r="26" spans="1:7" s="20" customFormat="1" ht="24">
      <c r="A26" s="19" t="s">
        <v>27</v>
      </c>
      <c r="B26" s="50">
        <v>355</v>
      </c>
      <c r="C26" s="50"/>
      <c r="D26" s="50">
        <v>701.22</v>
      </c>
      <c r="E26" s="50">
        <v>297</v>
      </c>
      <c r="F26" s="50"/>
      <c r="G26" s="50">
        <v>675.67</v>
      </c>
    </row>
    <row r="27" spans="1:7" s="20" customFormat="1" ht="24">
      <c r="A27" s="19" t="s">
        <v>28</v>
      </c>
      <c r="B27" s="51">
        <v>11.957000000000001</v>
      </c>
      <c r="C27" s="51"/>
      <c r="D27" s="51">
        <v>7.42</v>
      </c>
      <c r="E27" s="51">
        <v>11.957000000000001</v>
      </c>
      <c r="F27" s="51"/>
      <c r="G27" s="51">
        <v>7.42</v>
      </c>
    </row>
    <row r="28" spans="1:7" s="20" customFormat="1" ht="24">
      <c r="A28" s="19" t="s">
        <v>29</v>
      </c>
      <c r="B28" s="50">
        <f>+ROUND(B26*B27,2)</f>
        <v>4244.74</v>
      </c>
      <c r="C28" s="50" t="s">
        <v>26</v>
      </c>
      <c r="D28" s="50">
        <v>5203.0524000000005</v>
      </c>
      <c r="E28" s="50">
        <f>+ROUND(E26*E27,2)</f>
        <v>3551.23</v>
      </c>
      <c r="F28" s="50" t="s">
        <v>26</v>
      </c>
      <c r="G28" s="50">
        <v>5203.0524000000005</v>
      </c>
    </row>
    <row r="29" spans="1:7" ht="24">
      <c r="A29" s="17" t="s">
        <v>30</v>
      </c>
      <c r="B29" s="21">
        <f>B28-B24</f>
        <v>2262.71</v>
      </c>
      <c r="C29" s="22" t="s">
        <v>26</v>
      </c>
      <c r="D29" s="21">
        <f>B28-D24</f>
        <v>630.67000000000007</v>
      </c>
      <c r="E29" s="21">
        <f>E28-E24</f>
        <v>1596.5200000000002</v>
      </c>
      <c r="F29" s="22" t="s">
        <v>26</v>
      </c>
      <c r="G29" s="21">
        <f>E28-G24</f>
        <v>316.45000000000027</v>
      </c>
    </row>
    <row r="30" spans="1:7" ht="24">
      <c r="A30" s="23" t="s">
        <v>31</v>
      </c>
      <c r="B30" s="24">
        <f>(B27-B25)</f>
        <v>6.3770000000000007</v>
      </c>
      <c r="C30" s="25" t="s">
        <v>26</v>
      </c>
      <c r="D30" s="24">
        <f>B27-D25</f>
        <v>1.777000000000001</v>
      </c>
      <c r="E30" s="24">
        <f>E27-E25</f>
        <v>5.3770000000000007</v>
      </c>
      <c r="F30" s="25" t="s">
        <v>26</v>
      </c>
      <c r="G30" s="24">
        <f>E27-G25</f>
        <v>1.0670000000000002</v>
      </c>
    </row>
  </sheetData>
  <mergeCells count="10">
    <mergeCell ref="B27:D27"/>
    <mergeCell ref="E27:G27"/>
    <mergeCell ref="B28:D28"/>
    <mergeCell ref="E28:G28"/>
    <mergeCell ref="A3:A5"/>
    <mergeCell ref="B3:G3"/>
    <mergeCell ref="B4:D4"/>
    <mergeCell ref="E4:G4"/>
    <mergeCell ref="B26:D26"/>
    <mergeCell ref="E26:G26"/>
  </mergeCells>
  <pageMargins left="0.35" right="0.33" top="0.75" bottom="0.75" header="0.3" footer="0.3"/>
  <pageSetup paperSize="9" scale="90" orientation="portrait" r:id="rId1"/>
  <ignoredErrors>
    <ignoredError sqref="D12 D24 D6:D7 D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C10" sqref="C10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48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43" t="s">
        <v>46</v>
      </c>
      <c r="C3" s="44"/>
      <c r="D3" s="44"/>
      <c r="E3" s="44"/>
      <c r="F3" s="44"/>
      <c r="G3" s="45"/>
    </row>
    <row r="4" spans="1:7" ht="27.75">
      <c r="A4" s="41"/>
      <c r="B4" s="46" t="s">
        <v>32</v>
      </c>
      <c r="C4" s="46"/>
      <c r="D4" s="46"/>
      <c r="E4" s="46" t="s">
        <v>33</v>
      </c>
      <c r="F4" s="46"/>
      <c r="G4" s="46"/>
    </row>
    <row r="5" spans="1:7" ht="23.25" customHeight="1">
      <c r="A5" s="42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+B7+B12+B20</f>
        <v>1685.7600000000002</v>
      </c>
      <c r="C6" s="6">
        <f>+C7+C12+C20</f>
        <v>2026.04</v>
      </c>
      <c r="D6" s="6">
        <f>+B6+C6</f>
        <v>3711.8</v>
      </c>
      <c r="E6" s="6">
        <f>+E7+E12+E20</f>
        <v>1050.8900000000001</v>
      </c>
      <c r="F6" s="6">
        <f>+F7+F12+F20</f>
        <v>1987.02</v>
      </c>
      <c r="G6" s="6">
        <f t="shared" ref="G6:G25" si="0">+E6+F6</f>
        <v>3037.91</v>
      </c>
    </row>
    <row r="7" spans="1:7" ht="24">
      <c r="A7" s="7" t="s">
        <v>6</v>
      </c>
      <c r="B7" s="8">
        <f>+B8+B9+B10+B11</f>
        <v>1099.5</v>
      </c>
      <c r="C7" s="8">
        <f>+C8+C9+C10+C11</f>
        <v>1189.0900000000001</v>
      </c>
      <c r="D7" s="8">
        <f t="shared" ref="D7:D25" si="1">+B7+C7</f>
        <v>2288.59</v>
      </c>
      <c r="E7" s="8">
        <f>+E8+E9+E10+E11</f>
        <v>711.22</v>
      </c>
      <c r="F7" s="8">
        <f>+F8+F9+F10+F11</f>
        <v>1358.32</v>
      </c>
      <c r="G7" s="8">
        <f t="shared" si="0"/>
        <v>2069.54</v>
      </c>
    </row>
    <row r="8" spans="1:7" ht="24">
      <c r="A8" s="9" t="s">
        <v>7</v>
      </c>
      <c r="B8" s="10">
        <v>491.23</v>
      </c>
      <c r="C8" s="10">
        <v>62.16</v>
      </c>
      <c r="D8" s="10">
        <f t="shared" si="1"/>
        <v>553.39</v>
      </c>
      <c r="E8" s="10">
        <v>317.83</v>
      </c>
      <c r="F8" s="10">
        <v>271.68</v>
      </c>
      <c r="G8" s="10">
        <f t="shared" si="0"/>
        <v>589.51</v>
      </c>
    </row>
    <row r="9" spans="1:7" ht="24">
      <c r="A9" s="9" t="s">
        <v>8</v>
      </c>
      <c r="B9" s="11">
        <v>186.23</v>
      </c>
      <c r="C9" s="11">
        <v>204.31</v>
      </c>
      <c r="D9" s="10">
        <f t="shared" si="1"/>
        <v>390.53999999999996</v>
      </c>
      <c r="E9" s="11">
        <v>108.92</v>
      </c>
      <c r="F9" s="11">
        <v>249.97</v>
      </c>
      <c r="G9" s="10">
        <f t="shared" si="0"/>
        <v>358.89</v>
      </c>
    </row>
    <row r="10" spans="1:7" ht="24">
      <c r="A10" s="9" t="s">
        <v>9</v>
      </c>
      <c r="B10" s="11">
        <v>138.43</v>
      </c>
      <c r="C10" s="11">
        <v>317.97000000000003</v>
      </c>
      <c r="D10" s="10">
        <f t="shared" si="1"/>
        <v>456.40000000000003</v>
      </c>
      <c r="E10" s="11">
        <v>89.16</v>
      </c>
      <c r="F10" s="11">
        <v>227.43</v>
      </c>
      <c r="G10" s="10">
        <f t="shared" si="0"/>
        <v>316.59000000000003</v>
      </c>
    </row>
    <row r="11" spans="1:7" ht="24">
      <c r="A11" s="9" t="s">
        <v>10</v>
      </c>
      <c r="B11" s="11">
        <v>283.61</v>
      </c>
      <c r="C11" s="11">
        <v>604.65</v>
      </c>
      <c r="D11" s="10">
        <f t="shared" si="1"/>
        <v>888.26</v>
      </c>
      <c r="E11" s="11">
        <v>195.31</v>
      </c>
      <c r="F11" s="11">
        <v>609.24</v>
      </c>
      <c r="G11" s="10">
        <f t="shared" si="0"/>
        <v>804.55</v>
      </c>
    </row>
    <row r="12" spans="1:7" ht="24">
      <c r="A12" s="7" t="s">
        <v>11</v>
      </c>
      <c r="B12" s="8">
        <f>+B13+B14+B15+B16+B17+B18+B19</f>
        <v>586.2600000000001</v>
      </c>
      <c r="C12" s="8">
        <f>+C13+C14+C15+C16+C17+C18+C19</f>
        <v>594.12</v>
      </c>
      <c r="D12" s="8">
        <f t="shared" si="1"/>
        <v>1180.3800000000001</v>
      </c>
      <c r="E12" s="8">
        <f>+E13+E14+E15+E16+E17+E18+E19</f>
        <v>339.67</v>
      </c>
      <c r="F12" s="8">
        <f>+F13+F14+F15+F16+F17+F18+F19</f>
        <v>429.96</v>
      </c>
      <c r="G12" s="8">
        <f t="shared" si="0"/>
        <v>769.63</v>
      </c>
    </row>
    <row r="13" spans="1:7" ht="24">
      <c r="A13" s="9" t="s">
        <v>12</v>
      </c>
      <c r="B13" s="11">
        <v>0</v>
      </c>
      <c r="C13" s="11">
        <v>588.21</v>
      </c>
      <c r="D13" s="11">
        <f t="shared" si="1"/>
        <v>588.21</v>
      </c>
      <c r="E13" s="11">
        <v>20.98</v>
      </c>
      <c r="F13" s="11">
        <v>429.96</v>
      </c>
      <c r="G13" s="11">
        <f t="shared" si="0"/>
        <v>450.94</v>
      </c>
    </row>
    <row r="14" spans="1:7" ht="24">
      <c r="A14" s="9" t="s">
        <v>13</v>
      </c>
      <c r="B14" s="11">
        <v>423.33</v>
      </c>
      <c r="C14" s="11">
        <v>5.85</v>
      </c>
      <c r="D14" s="11">
        <f t="shared" si="1"/>
        <v>429.18</v>
      </c>
      <c r="E14" s="11">
        <v>185.66</v>
      </c>
      <c r="F14" s="11">
        <v>0</v>
      </c>
      <c r="G14" s="11">
        <f t="shared" si="0"/>
        <v>185.66</v>
      </c>
    </row>
    <row r="15" spans="1:7" ht="24">
      <c r="A15" s="9" t="s">
        <v>14</v>
      </c>
      <c r="B15" s="11">
        <v>42.18</v>
      </c>
      <c r="C15" s="11">
        <v>0</v>
      </c>
      <c r="D15" s="11">
        <f t="shared" si="1"/>
        <v>42.18</v>
      </c>
      <c r="E15" s="11">
        <v>18.88</v>
      </c>
      <c r="F15" s="11">
        <v>0</v>
      </c>
      <c r="G15" s="11">
        <f t="shared" si="0"/>
        <v>18.88</v>
      </c>
    </row>
    <row r="16" spans="1:7" ht="24">
      <c r="A16" s="9" t="s">
        <v>15</v>
      </c>
      <c r="B16" s="11">
        <v>57.01</v>
      </c>
      <c r="C16" s="11">
        <v>0</v>
      </c>
      <c r="D16" s="11">
        <f t="shared" si="1"/>
        <v>57.01</v>
      </c>
      <c r="E16" s="11">
        <v>0</v>
      </c>
      <c r="F16" s="11">
        <v>0</v>
      </c>
      <c r="G16" s="11"/>
    </row>
    <row r="17" spans="1:7" ht="24">
      <c r="A17" s="13" t="s">
        <v>16</v>
      </c>
      <c r="B17" s="12">
        <v>3.7</v>
      </c>
      <c r="C17" s="12">
        <v>0</v>
      </c>
      <c r="D17" s="11">
        <f t="shared" si="1"/>
        <v>3.7</v>
      </c>
      <c r="E17" s="12">
        <v>3.15</v>
      </c>
      <c r="F17" s="12">
        <v>0</v>
      </c>
      <c r="G17" s="11">
        <f t="shared" si="0"/>
        <v>3.15</v>
      </c>
    </row>
    <row r="18" spans="1:7" ht="24">
      <c r="A18" s="9" t="s">
        <v>17</v>
      </c>
      <c r="B18" s="12">
        <v>59.96</v>
      </c>
      <c r="C18" s="12">
        <v>0</v>
      </c>
      <c r="D18" s="11">
        <f t="shared" si="1"/>
        <v>59.96</v>
      </c>
      <c r="E18" s="12">
        <v>110.94</v>
      </c>
      <c r="F18" s="12">
        <v>0</v>
      </c>
      <c r="G18" s="11">
        <f t="shared" si="0"/>
        <v>110.94</v>
      </c>
    </row>
    <row r="19" spans="1:7" ht="24">
      <c r="A19" s="9" t="s">
        <v>18</v>
      </c>
      <c r="B19" s="12">
        <v>0.08</v>
      </c>
      <c r="C19" s="12">
        <v>0.06</v>
      </c>
      <c r="D19" s="11">
        <f t="shared" si="1"/>
        <v>0.14000000000000001</v>
      </c>
      <c r="E19" s="12">
        <v>0.06</v>
      </c>
      <c r="F19" s="12">
        <v>0</v>
      </c>
      <c r="G19" s="11">
        <f t="shared" si="0"/>
        <v>0.06</v>
      </c>
    </row>
    <row r="20" spans="1:7" ht="24">
      <c r="A20" s="7" t="s">
        <v>19</v>
      </c>
      <c r="B20" s="15">
        <v>0</v>
      </c>
      <c r="C20" s="14">
        <f>ROUND((B7+C7+B12+C12)*0.07,2)</f>
        <v>242.83</v>
      </c>
      <c r="D20" s="14">
        <f t="shared" si="1"/>
        <v>242.83</v>
      </c>
      <c r="E20" s="15">
        <v>0</v>
      </c>
      <c r="F20" s="14">
        <f>ROUND((E7+F7+E12+F12)*0.07,2)</f>
        <v>198.74</v>
      </c>
      <c r="G20" s="14">
        <f t="shared" si="0"/>
        <v>198.74</v>
      </c>
    </row>
    <row r="21" spans="1:7" ht="24">
      <c r="A21" s="7" t="s">
        <v>20</v>
      </c>
      <c r="B21" s="15">
        <f>+B22+B23+B24</f>
        <v>0</v>
      </c>
      <c r="C21" s="15">
        <f>+C22+C23+C24</f>
        <v>544.20000000000005</v>
      </c>
      <c r="D21" s="14">
        <f t="shared" si="1"/>
        <v>544.20000000000005</v>
      </c>
      <c r="E21" s="15">
        <f>+E22+E23+E24</f>
        <v>0</v>
      </c>
      <c r="F21" s="14">
        <f>+F22+F23+F24</f>
        <v>842.81999999999994</v>
      </c>
      <c r="G21" s="14">
        <f t="shared" si="0"/>
        <v>842.81999999999994</v>
      </c>
    </row>
    <row r="22" spans="1:7" ht="24">
      <c r="A22" s="9" t="s">
        <v>21</v>
      </c>
      <c r="B22" s="12">
        <v>0</v>
      </c>
      <c r="C22" s="12">
        <v>537.01</v>
      </c>
      <c r="D22" s="12">
        <f t="shared" si="1"/>
        <v>537.01</v>
      </c>
      <c r="E22" s="12">
        <v>0</v>
      </c>
      <c r="F22" s="12">
        <v>837.9</v>
      </c>
      <c r="G22" s="12">
        <f t="shared" si="0"/>
        <v>837.9</v>
      </c>
    </row>
    <row r="23" spans="1:7" ht="24">
      <c r="A23" s="16" t="s">
        <v>22</v>
      </c>
      <c r="B23" s="12">
        <v>0</v>
      </c>
      <c r="C23" s="12">
        <v>6.35</v>
      </c>
      <c r="D23" s="12">
        <f t="shared" si="1"/>
        <v>6.35</v>
      </c>
      <c r="E23" s="12">
        <v>0</v>
      </c>
      <c r="F23" s="12">
        <v>4.1500000000000004</v>
      </c>
      <c r="G23" s="12">
        <f t="shared" si="0"/>
        <v>4.1500000000000004</v>
      </c>
    </row>
    <row r="24" spans="1:7" ht="24">
      <c r="A24" s="16" t="s">
        <v>23</v>
      </c>
      <c r="B24" s="12">
        <v>0</v>
      </c>
      <c r="C24" s="12">
        <v>0.84</v>
      </c>
      <c r="D24" s="12">
        <f t="shared" si="1"/>
        <v>0.84</v>
      </c>
      <c r="E24" s="12">
        <v>0</v>
      </c>
      <c r="F24" s="12">
        <v>0.77</v>
      </c>
      <c r="G24" s="12">
        <f t="shared" si="0"/>
        <v>0.77</v>
      </c>
    </row>
    <row r="25" spans="1:7" ht="24">
      <c r="A25" s="7" t="s">
        <v>24</v>
      </c>
      <c r="B25" s="14">
        <f>+B6+B21</f>
        <v>1685.7600000000002</v>
      </c>
      <c r="C25" s="14">
        <f>+C6+C21</f>
        <v>2570.2399999999998</v>
      </c>
      <c r="D25" s="14">
        <f t="shared" si="1"/>
        <v>4256</v>
      </c>
      <c r="E25" s="14">
        <f>+E6+E21</f>
        <v>1050.8900000000001</v>
      </c>
      <c r="F25" s="14">
        <f>+F6+F21</f>
        <v>2829.84</v>
      </c>
      <c r="G25" s="14">
        <f t="shared" si="0"/>
        <v>3880.7300000000005</v>
      </c>
    </row>
    <row r="26" spans="1:7" ht="24">
      <c r="A26" s="17" t="s">
        <v>25</v>
      </c>
      <c r="B26" s="18">
        <f>ROUND(B25/B27,2)</f>
        <v>0.52</v>
      </c>
      <c r="C26" s="18">
        <f>ROUND(C25/B27,2)</f>
        <v>0.79</v>
      </c>
      <c r="D26" s="18">
        <f>+ROUND(D25/B27,2)</f>
        <v>1.3</v>
      </c>
      <c r="E26" s="18">
        <f>ROUND(E25/E27,2)</f>
        <v>0.34</v>
      </c>
      <c r="F26" s="18">
        <f>ROUND(F25/E27,2)</f>
        <v>0.92</v>
      </c>
      <c r="G26" s="18">
        <f>+ROUND(G25/E27,2)</f>
        <v>1.26</v>
      </c>
    </row>
    <row r="27" spans="1:7" s="20" customFormat="1" ht="24">
      <c r="A27" s="19" t="s">
        <v>27</v>
      </c>
      <c r="B27" s="50">
        <v>3273.15</v>
      </c>
      <c r="C27" s="50"/>
      <c r="D27" s="50">
        <v>701.22</v>
      </c>
      <c r="E27" s="50">
        <v>3080.33</v>
      </c>
      <c r="F27" s="50"/>
      <c r="G27" s="50">
        <v>675.67</v>
      </c>
    </row>
    <row r="28" spans="1:7" s="20" customFormat="1" ht="24">
      <c r="A28" s="19" t="s">
        <v>28</v>
      </c>
      <c r="B28" s="50">
        <v>1.78</v>
      </c>
      <c r="C28" s="50"/>
      <c r="D28" s="50">
        <v>7.42</v>
      </c>
      <c r="E28" s="50">
        <v>1.78</v>
      </c>
      <c r="F28" s="50"/>
      <c r="G28" s="50">
        <v>7.42</v>
      </c>
    </row>
    <row r="29" spans="1:7" s="20" customFormat="1" ht="24">
      <c r="A29" s="19" t="s">
        <v>29</v>
      </c>
      <c r="B29" s="50">
        <f>+ROUND(B27*B28,2)</f>
        <v>5826.21</v>
      </c>
      <c r="C29" s="50" t="s">
        <v>26</v>
      </c>
      <c r="D29" s="50">
        <v>5203.0524000000005</v>
      </c>
      <c r="E29" s="50">
        <f>+ROUND(E27*E28,2)</f>
        <v>5482.99</v>
      </c>
      <c r="F29" s="50" t="s">
        <v>26</v>
      </c>
      <c r="G29" s="50">
        <v>5203.0524000000005</v>
      </c>
    </row>
    <row r="30" spans="1:7" ht="24">
      <c r="A30" s="17" t="s">
        <v>30</v>
      </c>
      <c r="B30" s="21">
        <f>B29-B25</f>
        <v>4140.45</v>
      </c>
      <c r="C30" s="22" t="s">
        <v>26</v>
      </c>
      <c r="D30" s="21">
        <f>B29-D25</f>
        <v>1570.21</v>
      </c>
      <c r="E30" s="21">
        <f>E29-E25</f>
        <v>4432.0999999999995</v>
      </c>
      <c r="F30" s="22" t="s">
        <v>26</v>
      </c>
      <c r="G30" s="21">
        <f>E29-G25</f>
        <v>1602.2599999999993</v>
      </c>
    </row>
    <row r="31" spans="1:7" ht="24">
      <c r="A31" s="23" t="s">
        <v>31</v>
      </c>
      <c r="B31" s="24">
        <f>(B28-B26)</f>
        <v>1.26</v>
      </c>
      <c r="C31" s="25" t="s">
        <v>26</v>
      </c>
      <c r="D31" s="24">
        <f>B28-D26</f>
        <v>0.48</v>
      </c>
      <c r="E31" s="24">
        <f>E28-E26</f>
        <v>1.44</v>
      </c>
      <c r="F31" s="25" t="s">
        <v>26</v>
      </c>
      <c r="G31" s="24">
        <f>E28-G26</f>
        <v>0.52</v>
      </c>
    </row>
  </sheetData>
  <mergeCells count="10">
    <mergeCell ref="B28:D28"/>
    <mergeCell ref="B29:D29"/>
    <mergeCell ref="B27:D27"/>
    <mergeCell ref="A3:A5"/>
    <mergeCell ref="B3:G3"/>
    <mergeCell ref="B4:D4"/>
    <mergeCell ref="E4:G4"/>
    <mergeCell ref="E27:G27"/>
    <mergeCell ref="E28:G28"/>
    <mergeCell ref="E29:G29"/>
  </mergeCells>
  <pageMargins left="0.31" right="0.3" top="0.75" bottom="0.75" header="0.3" footer="0.3"/>
  <pageSetup paperSize="9" scale="90" orientation="portrait" r:id="rId1"/>
  <ignoredErrors>
    <ignoredError sqref="D6:D7 D12 D21 D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ยางพารา</vt:lpstr>
      <vt:lpstr>ข้าวเหนียวนาปี</vt:lpstr>
      <vt:lpstr>มันสำปะหลัง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2018-10-19T04:05:34Z</cp:lastPrinted>
  <dcterms:created xsi:type="dcterms:W3CDTF">2018-08-10T04:10:51Z</dcterms:created>
  <dcterms:modified xsi:type="dcterms:W3CDTF">2018-10-19T04:05:37Z</dcterms:modified>
</cp:coreProperties>
</file>