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20" windowWidth="19815" windowHeight="7665"/>
  </bookViews>
  <sheets>
    <sheet name="ยางพารา" sheetId="1" r:id="rId1"/>
    <sheet name="มันสำปะหลัง" sheetId="2" r:id="rId2"/>
    <sheet name="ข้าวโพดเลี้ยงสัตว์" sheetId="3" r:id="rId3"/>
    <sheet name="ข้าวเหนียวนาปี" sheetId="4" r:id="rId4"/>
  </sheets>
  <calcPr calcId="144525"/>
</workbook>
</file>

<file path=xl/calcChain.xml><?xml version="1.0" encoding="utf-8"?>
<calcChain xmlns="http://schemas.openxmlformats.org/spreadsheetml/2006/main">
  <c r="E28" i="4" l="1"/>
  <c r="B28" i="4"/>
  <c r="E29" i="3"/>
  <c r="B29" i="3"/>
  <c r="E28" i="2"/>
  <c r="B28" i="2"/>
  <c r="D24" i="3" l="1"/>
  <c r="D23" i="3"/>
  <c r="D22" i="3"/>
  <c r="C21" i="3"/>
  <c r="B21" i="3"/>
  <c r="D19" i="3"/>
  <c r="D18" i="3"/>
  <c r="D17" i="3"/>
  <c r="D16" i="3"/>
  <c r="D15" i="3"/>
  <c r="D14" i="3"/>
  <c r="D13" i="3"/>
  <c r="C12" i="3"/>
  <c r="B12" i="3"/>
  <c r="D11" i="3"/>
  <c r="D10" i="3"/>
  <c r="D9" i="3"/>
  <c r="D8" i="3"/>
  <c r="C7" i="3"/>
  <c r="B7" i="3"/>
  <c r="G24" i="3"/>
  <c r="G23" i="3"/>
  <c r="G22" i="3"/>
  <c r="F21" i="3"/>
  <c r="E21" i="3"/>
  <c r="G19" i="3"/>
  <c r="G18" i="3"/>
  <c r="G17" i="3"/>
  <c r="G16" i="3"/>
  <c r="G15" i="3"/>
  <c r="G14" i="3"/>
  <c r="G13" i="3"/>
  <c r="F12" i="3"/>
  <c r="E12" i="3"/>
  <c r="G11" i="3"/>
  <c r="G10" i="3"/>
  <c r="G9" i="3"/>
  <c r="G8" i="3"/>
  <c r="F7" i="3"/>
  <c r="E7" i="3"/>
  <c r="C12" i="2"/>
  <c r="E12" i="2"/>
  <c r="F12" i="2"/>
  <c r="B12" i="2"/>
  <c r="G21" i="3" l="1"/>
  <c r="G12" i="3"/>
  <c r="G7" i="3"/>
  <c r="D12" i="3"/>
  <c r="C20" i="3"/>
  <c r="C6" i="3" s="1"/>
  <c r="C25" i="3" s="1"/>
  <c r="C26" i="3" s="1"/>
  <c r="D21" i="3"/>
  <c r="F20" i="3"/>
  <c r="F6" i="3" s="1"/>
  <c r="F25" i="3" s="1"/>
  <c r="F26" i="3" s="1"/>
  <c r="D7" i="3"/>
  <c r="B6" i="3"/>
  <c r="B25" i="3" s="1"/>
  <c r="E6" i="3"/>
  <c r="E25" i="3" s="1"/>
  <c r="E26" i="3" l="1"/>
  <c r="E30" i="3"/>
  <c r="B26" i="3"/>
  <c r="B30" i="3"/>
  <c r="G20" i="3"/>
  <c r="G6" i="3" s="1"/>
  <c r="G25" i="3" s="1"/>
  <c r="D20" i="3"/>
  <c r="D6" i="3" s="1"/>
  <c r="D25" i="3" s="1"/>
  <c r="E31" i="3" l="1"/>
  <c r="B31" i="3"/>
  <c r="D26" i="3"/>
  <c r="D30" i="3"/>
  <c r="G26" i="3"/>
  <c r="G30" i="3"/>
  <c r="G23" i="2"/>
  <c r="D23" i="2"/>
  <c r="G22" i="2"/>
  <c r="D22" i="2"/>
  <c r="G21" i="2"/>
  <c r="D21" i="2"/>
  <c r="F20" i="2"/>
  <c r="E20" i="2"/>
  <c r="C20" i="2"/>
  <c r="B20" i="2"/>
  <c r="G18" i="2"/>
  <c r="D18" i="2"/>
  <c r="G17" i="2"/>
  <c r="D17" i="2"/>
  <c r="G16" i="2"/>
  <c r="D16" i="2"/>
  <c r="G15" i="2"/>
  <c r="D15" i="2"/>
  <c r="G14" i="2"/>
  <c r="D14" i="2"/>
  <c r="G13" i="2"/>
  <c r="D13" i="2"/>
  <c r="G11" i="2"/>
  <c r="D11" i="2"/>
  <c r="G10" i="2"/>
  <c r="D10" i="2"/>
  <c r="G9" i="2"/>
  <c r="D9" i="2"/>
  <c r="G8" i="2"/>
  <c r="D8" i="2"/>
  <c r="F7" i="2"/>
  <c r="E7" i="2"/>
  <c r="E6" i="2" s="1"/>
  <c r="E24" i="2" s="1"/>
  <c r="C7" i="2"/>
  <c r="B7" i="2"/>
  <c r="G31" i="3" l="1"/>
  <c r="D31" i="3"/>
  <c r="E29" i="2"/>
  <c r="E25" i="2"/>
  <c r="D20" i="2"/>
  <c r="G12" i="2"/>
  <c r="D12" i="2"/>
  <c r="G20" i="2"/>
  <c r="B6" i="2"/>
  <c r="B24" i="2" s="1"/>
  <c r="G7" i="2"/>
  <c r="F19" i="2"/>
  <c r="F6" i="2" s="1"/>
  <c r="F24" i="2" s="1"/>
  <c r="F25" i="2" s="1"/>
  <c r="D7" i="2"/>
  <c r="C19" i="2"/>
  <c r="C6" i="2" s="1"/>
  <c r="C24" i="2" s="1"/>
  <c r="C25" i="2" s="1"/>
  <c r="E30" i="2" l="1"/>
  <c r="B25" i="2"/>
  <c r="B29" i="2"/>
  <c r="G19" i="2"/>
  <c r="G6" i="2" s="1"/>
  <c r="G24" i="2" s="1"/>
  <c r="D19" i="2"/>
  <c r="D6" i="2" s="1"/>
  <c r="D24" i="2" s="1"/>
  <c r="B30" i="2" l="1"/>
  <c r="D25" i="2"/>
  <c r="D29" i="2"/>
  <c r="G25" i="2"/>
  <c r="G29" i="2"/>
  <c r="G23" i="4"/>
  <c r="D23" i="4"/>
  <c r="G22" i="4"/>
  <c r="D22" i="4"/>
  <c r="G21" i="4"/>
  <c r="D21" i="4"/>
  <c r="F20" i="4"/>
  <c r="E20" i="4"/>
  <c r="C20" i="4"/>
  <c r="B20" i="4"/>
  <c r="G18" i="4"/>
  <c r="D18" i="4"/>
  <c r="G17" i="4"/>
  <c r="D17" i="4"/>
  <c r="G16" i="4"/>
  <c r="D16" i="4"/>
  <c r="G15" i="4"/>
  <c r="D15" i="4"/>
  <c r="G14" i="4"/>
  <c r="D14" i="4"/>
  <c r="G13" i="4"/>
  <c r="D13" i="4"/>
  <c r="F12" i="4"/>
  <c r="E12" i="4"/>
  <c r="C12" i="4"/>
  <c r="B12" i="4"/>
  <c r="G11" i="4"/>
  <c r="D11" i="4"/>
  <c r="G10" i="4"/>
  <c r="D10" i="4"/>
  <c r="G9" i="4"/>
  <c r="D9" i="4"/>
  <c r="G8" i="4"/>
  <c r="D8" i="4"/>
  <c r="F7" i="4"/>
  <c r="E7" i="4"/>
  <c r="C7" i="4"/>
  <c r="B7" i="4"/>
  <c r="G30" i="2" l="1"/>
  <c r="D30" i="2"/>
  <c r="D20" i="4"/>
  <c r="G20" i="4"/>
  <c r="G12" i="4"/>
  <c r="D12" i="4"/>
  <c r="F19" i="4"/>
  <c r="F6" i="4" s="1"/>
  <c r="F24" i="4" s="1"/>
  <c r="F25" i="4" s="1"/>
  <c r="G7" i="4"/>
  <c r="D7" i="4"/>
  <c r="E6" i="4"/>
  <c r="E24" i="4" s="1"/>
  <c r="C19" i="4"/>
  <c r="C6" i="4" s="1"/>
  <c r="C24" i="4" s="1"/>
  <c r="C25" i="4" s="1"/>
  <c r="B6" i="4"/>
  <c r="B24" i="4" s="1"/>
  <c r="E27" i="1"/>
  <c r="B27" i="1"/>
  <c r="G22" i="1"/>
  <c r="D22" i="1"/>
  <c r="G21" i="1"/>
  <c r="D21" i="1"/>
  <c r="G20" i="1"/>
  <c r="D20" i="1"/>
  <c r="G19" i="1"/>
  <c r="D19" i="1"/>
  <c r="F18" i="1"/>
  <c r="E18" i="1"/>
  <c r="C18" i="1"/>
  <c r="B18" i="1"/>
  <c r="G16" i="1"/>
  <c r="D16" i="1"/>
  <c r="G15" i="1"/>
  <c r="D15" i="1"/>
  <c r="G14" i="1"/>
  <c r="D14" i="1"/>
  <c r="G13" i="1"/>
  <c r="D13" i="1"/>
  <c r="G12" i="1"/>
  <c r="D12" i="1"/>
  <c r="G11" i="1"/>
  <c r="D11" i="1"/>
  <c r="F10" i="1"/>
  <c r="E10" i="1"/>
  <c r="C10" i="1"/>
  <c r="B10" i="1"/>
  <c r="G9" i="1"/>
  <c r="D9" i="1"/>
  <c r="G8" i="1"/>
  <c r="D8" i="1"/>
  <c r="F7" i="1"/>
  <c r="E7" i="1"/>
  <c r="C7" i="1"/>
  <c r="B7" i="1"/>
  <c r="B6" i="1" s="1"/>
  <c r="B23" i="1" s="1"/>
  <c r="B24" i="1" s="1"/>
  <c r="B29" i="1" s="1"/>
  <c r="E25" i="4" l="1"/>
  <c r="E29" i="4"/>
  <c r="E30" i="4" s="1"/>
  <c r="D7" i="1"/>
  <c r="D18" i="1"/>
  <c r="D10" i="1"/>
  <c r="G7" i="1"/>
  <c r="B29" i="4"/>
  <c r="B30" i="4" s="1"/>
  <c r="B25" i="4"/>
  <c r="G18" i="1"/>
  <c r="E6" i="1"/>
  <c r="E23" i="1" s="1"/>
  <c r="E28" i="1" s="1"/>
  <c r="G19" i="4"/>
  <c r="G6" i="4" s="1"/>
  <c r="G24" i="4" s="1"/>
  <c r="D19" i="4"/>
  <c r="D6" i="4" s="1"/>
  <c r="D24" i="4" s="1"/>
  <c r="G10" i="1"/>
  <c r="F17" i="1"/>
  <c r="G17" i="1" s="1"/>
  <c r="G6" i="1" s="1"/>
  <c r="G23" i="1" s="1"/>
  <c r="C17" i="1"/>
  <c r="D17" i="1" s="1"/>
  <c r="D6" i="1" s="1"/>
  <c r="D23" i="1" s="1"/>
  <c r="D28" i="1" s="1"/>
  <c r="B28" i="1"/>
  <c r="E24" i="1" l="1"/>
  <c r="E29" i="1" s="1"/>
  <c r="D25" i="4"/>
  <c r="D29" i="4"/>
  <c r="D30" i="4" s="1"/>
  <c r="F6" i="1"/>
  <c r="F23" i="1" s="1"/>
  <c r="F24" i="1" s="1"/>
  <c r="G25" i="4"/>
  <c r="G29" i="4"/>
  <c r="G30" i="4" s="1"/>
  <c r="D24" i="1"/>
  <c r="D29" i="1" s="1"/>
  <c r="C6" i="1"/>
  <c r="C23" i="1" s="1"/>
  <c r="C24" i="1" s="1"/>
  <c r="G24" i="1"/>
  <c r="G29" i="1" s="1"/>
  <c r="G28" i="1"/>
</calcChain>
</file>

<file path=xl/sharedStrings.xml><?xml version="1.0" encoding="utf-8"?>
<sst xmlns="http://schemas.openxmlformats.org/spreadsheetml/2006/main" count="148" uniqueCount="65">
  <si>
    <t>หน่วย:บาท/ไร่</t>
  </si>
  <si>
    <t>รายการ</t>
  </si>
  <si>
    <t>S1</t>
  </si>
  <si>
    <t>N</t>
  </si>
  <si>
    <t>เงินสด</t>
  </si>
  <si>
    <t>ประเมิน</t>
  </si>
  <si>
    <t>รวม</t>
  </si>
  <si>
    <t xml:space="preserve"> 1. ต้นทุนผันแปร</t>
  </si>
  <si>
    <t>1.1  ค่าแรงงาน</t>
  </si>
  <si>
    <t xml:space="preserve">        ดูแลรักษา</t>
  </si>
  <si>
    <t xml:space="preserve">       เก็บเกี่ยว(กรีดยาง) 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</si>
  <si>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</si>
  <si>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</si>
  <si>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</si>
  <si>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ค่าสารอื่นๆและวัสดุปรับปรุงดิน</t>
  </si>
  <si>
    <t xml:space="preserve">        ค่าน้ำมันเชื้อเพลิงและไฟฟ้า</t>
  </si>
  <si>
    <t xml:space="preserve">       ค่าวัสดุการเกษตรและวัสดุสิ้นเปลือง</t>
  </si>
  <si>
    <t xml:space="preserve">       ค่าซ่อมแซมอุปกรณ์การเกษตร</t>
  </si>
  <si>
    <t xml:space="preserve">  1.3ค่าเสียโอกาสเงินลงทุน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</si>
  <si>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</si>
  <si>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</si>
  <si>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</si>
  <si>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</si>
  <si>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</si>
  <si>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</si>
  <si>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</si>
  <si>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 xml:space="preserve">5.  ผลผลิตต่อไร่ (กก.) </t>
  </si>
  <si>
    <t>6. ราคาผลผลิตที่เกษตรกรขายได้ ณ ไร่นา (บาท/กก.)</t>
  </si>
  <si>
    <t xml:space="preserve">7. ผลตอบแทนต่อไร่ </t>
  </si>
  <si>
    <t>8. ผลตอบแทนสุทธิต่อไร่</t>
  </si>
  <si>
    <t xml:space="preserve">9. ผลตอบแทนสุทธิต่อกิโลกรัม </t>
  </si>
  <si>
    <t>เลย</t>
  </si>
  <si>
    <t>หน่วย : บาท/ไร่</t>
  </si>
  <si>
    <t>ไม่เป็นเงินสด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</si>
  <si>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</si>
  <si>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</si>
  <si>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</si>
  <si>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</si>
  <si>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</si>
  <si>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</si>
  <si>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</si>
  <si>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</si>
  <si>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</si>
  <si>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</si>
  <si>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</si>
  <si>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</si>
  <si>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</si>
  <si>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</si>
  <si>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</si>
  <si>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</si>
  <si>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</si>
  <si>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</si>
  <si>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</si>
  <si>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</si>
  <si>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</si>
  <si>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</si>
  <si>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</si>
  <si>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9. ผลตอบแทนสุทธิต่อตัน</t>
  </si>
  <si>
    <t xml:space="preserve">   ค่าสารอื่นๆ และวัสดุปรับปรุงดิน</t>
  </si>
  <si>
    <t xml:space="preserve">   ค่าเสียโอกาสเงินลงทุนอุปกรณ์การเกษตร</t>
  </si>
  <si>
    <t>9. ผลตอบแทนสุทธิต่อกิโลกรัม</t>
  </si>
  <si>
    <t>ตารางที่ 31  ต้นทุนการผลิตยางพารา แยกตามลักษณะความเหมาะสมของพื้นที่</t>
  </si>
  <si>
    <t>ตารางที่ 32  ต้นทุนการผลิตมันสำปะหลัง แยกตามลักษณะความเหมาะสมของพื้นที่</t>
  </si>
  <si>
    <t>ตารางที่ 33  ต้นทุนการผลิตข้าวโพดเลี้ยงสัตว์ แยกตามลักษณะความเหมาะสมของพื้นที่</t>
  </si>
  <si>
    <t>ตารางที่ 34  ต้นทุนการผลิตข้าวเหนียวนาปี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</si>
</sst>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b/>
      <sz val="1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CordiaUPC"/>
      <family val="2"/>
    </font>
    <font>
      <b/>
      <sz val="16"/>
      <color theme="1"/>
      <name val="TH SarabunPSK"/>
      <family val="2"/>
    </font>
    <font>
      <sz val="14"/>
      <color indexed="8"/>
      <name val="TH SarabunPSK"/>
      <family val="2"/>
    </font>
    <font>
      <sz val="16"/>
      <color indexed="8"/>
      <name val="TH SarabunPSK"/>
      <family val="2"/>
    </font>
    <font>
      <b/>
      <sz val="16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164" fontId="2" fillId="0" borderId="0" applyFont="0" applyFill="0" applyBorder="0" applyAlignment="0" applyProtection="0"/>
  </cellStyleXfs>
  <cellXfs count="85">
    <xf numFmtId="0" fontId="0" fillId="0" borderId="0" xfId="0"/>
    <xf numFmtId="43" fontId="3" fillId="0" borderId="0" xfId="2" applyFont="1" applyFill="1" applyBorder="1" applyAlignment="1"/>
    <xf numFmtId="43" fontId="4" fillId="0" borderId="0" xfId="2" applyFont="1" applyFill="1" applyBorder="1" applyAlignment="1">
      <alignment horizontal="right"/>
    </xf>
    <xf numFmtId="43" fontId="5" fillId="0" borderId="0" xfId="2" applyFont="1" applyFill="1" applyBorder="1" applyAlignment="1">
      <alignment horizontal="right"/>
    </xf>
    <xf numFmtId="43" fontId="4" fillId="0" borderId="0" xfId="2" applyFont="1" applyFill="1" applyBorder="1" applyAlignment="1"/>
    <xf numFmtId="164" fontId="5" fillId="0" borderId="0" xfId="2" applyNumberFormat="1" applyFont="1" applyFill="1"/>
    <xf numFmtId="0" fontId="5" fillId="0" borderId="0" xfId="3" applyFont="1" applyFill="1"/>
    <xf numFmtId="0" fontId="5" fillId="0" borderId="0" xfId="3" applyFont="1" applyFill="1" applyAlignment="1">
      <alignment vertical="center"/>
    </xf>
    <xf numFmtId="43" fontId="4" fillId="0" borderId="1" xfId="2" applyFont="1" applyFill="1" applyBorder="1" applyAlignment="1"/>
    <xf numFmtId="43" fontId="4" fillId="0" borderId="5" xfId="2" applyFont="1" applyFill="1" applyBorder="1" applyAlignment="1">
      <alignment horizontal="center" vertical="center"/>
    </xf>
    <xf numFmtId="43" fontId="4" fillId="0" borderId="6" xfId="2" applyFont="1" applyFill="1" applyBorder="1" applyAlignment="1">
      <alignment horizontal="center" vertical="center"/>
    </xf>
    <xf numFmtId="164" fontId="4" fillId="0" borderId="6" xfId="2" applyNumberFormat="1" applyFont="1" applyFill="1" applyBorder="1" applyAlignment="1">
      <alignment horizontal="center" vertical="center"/>
    </xf>
    <xf numFmtId="164" fontId="4" fillId="0" borderId="7" xfId="2" applyNumberFormat="1" applyFont="1" applyFill="1" applyBorder="1" applyAlignment="1">
      <alignment horizontal="center" vertical="center"/>
    </xf>
    <xf numFmtId="43" fontId="4" fillId="0" borderId="8" xfId="2" applyFont="1" applyFill="1" applyBorder="1" applyAlignment="1"/>
    <xf numFmtId="164" fontId="4" fillId="0" borderId="8" xfId="4" applyNumberFormat="1" applyFont="1" applyFill="1" applyBorder="1" applyAlignment="1">
      <alignment horizontal="right"/>
    </xf>
    <xf numFmtId="4" fontId="4" fillId="0" borderId="8" xfId="4" applyNumberFormat="1" applyFont="1" applyFill="1" applyBorder="1" applyAlignment="1">
      <alignment horizontal="right"/>
    </xf>
    <xf numFmtId="43" fontId="4" fillId="0" borderId="9" xfId="2" applyFont="1" applyFill="1" applyBorder="1" applyAlignment="1"/>
    <xf numFmtId="164" fontId="4" fillId="0" borderId="9" xfId="4" applyNumberFormat="1" applyFont="1" applyFill="1" applyBorder="1" applyAlignment="1">
      <alignment horizontal="right"/>
    </xf>
    <xf numFmtId="4" fontId="4" fillId="0" borderId="9" xfId="4" applyNumberFormat="1" applyFont="1" applyFill="1" applyBorder="1" applyAlignment="1">
      <alignment horizontal="right"/>
    </xf>
    <xf numFmtId="43" fontId="5" fillId="0" borderId="9" xfId="2" applyFont="1" applyFill="1" applyBorder="1" applyAlignment="1"/>
    <xf numFmtId="164" fontId="5" fillId="0" borderId="9" xfId="4" applyNumberFormat="1" applyFont="1" applyFill="1" applyBorder="1" applyAlignment="1">
      <alignment horizontal="right"/>
    </xf>
    <xf numFmtId="4" fontId="5" fillId="0" borderId="9" xfId="4" applyNumberFormat="1" applyFont="1" applyFill="1" applyBorder="1" applyAlignment="1"/>
    <xf numFmtId="43" fontId="5" fillId="0" borderId="9" xfId="2" applyFont="1" applyFill="1" applyBorder="1" applyAlignment="1">
      <alignment horizontal="left"/>
    </xf>
    <xf numFmtId="0" fontId="7" fillId="0" borderId="9" xfId="5" applyFont="1" applyBorder="1"/>
    <xf numFmtId="4" fontId="5" fillId="0" borderId="9" xfId="3" applyNumberFormat="1" applyFont="1" applyFill="1" applyBorder="1" applyAlignment="1"/>
    <xf numFmtId="43" fontId="5" fillId="0" borderId="0" xfId="2" applyFont="1" applyFill="1"/>
    <xf numFmtId="4" fontId="4" fillId="0" borderId="9" xfId="3" applyNumberFormat="1" applyFont="1" applyFill="1" applyBorder="1" applyAlignment="1"/>
    <xf numFmtId="4" fontId="4" fillId="0" borderId="16" xfId="3" applyNumberFormat="1" applyFont="1" applyFill="1" applyBorder="1" applyAlignment="1"/>
    <xf numFmtId="4" fontId="5" fillId="0" borderId="0" xfId="4" applyNumberFormat="1" applyFont="1" applyFill="1" applyBorder="1" applyAlignment="1"/>
    <xf numFmtId="0" fontId="5" fillId="0" borderId="0" xfId="4" applyFont="1" applyFill="1"/>
    <xf numFmtId="43" fontId="5" fillId="0" borderId="0" xfId="2" applyFont="1" applyFill="1" applyBorder="1" applyAlignment="1"/>
    <xf numFmtId="2" fontId="3" fillId="0" borderId="0" xfId="4" applyNumberFormat="1" applyFont="1" applyFill="1" applyBorder="1" applyAlignment="1"/>
    <xf numFmtId="2" fontId="8" fillId="0" borderId="17" xfId="4" applyNumberFormat="1" applyFont="1" applyFill="1" applyBorder="1" applyAlignment="1"/>
    <xf numFmtId="2" fontId="3" fillId="0" borderId="1" xfId="4" applyNumberFormat="1" applyFont="1" applyFill="1" applyBorder="1" applyAlignment="1">
      <alignment horizontal="center" vertical="center"/>
    </xf>
    <xf numFmtId="2" fontId="3" fillId="0" borderId="5" xfId="4" applyNumberFormat="1" applyFont="1" applyFill="1" applyBorder="1" applyAlignment="1">
      <alignment horizontal="center" vertical="center"/>
    </xf>
    <xf numFmtId="2" fontId="3" fillId="0" borderId="6" xfId="4" applyNumberFormat="1" applyFont="1" applyFill="1" applyBorder="1" applyAlignment="1">
      <alignment horizontal="center" vertical="center"/>
    </xf>
    <xf numFmtId="49" fontId="4" fillId="0" borderId="6" xfId="4" applyNumberFormat="1" applyFont="1" applyFill="1" applyBorder="1" applyAlignment="1">
      <alignment horizontal="center" vertical="center"/>
    </xf>
    <xf numFmtId="2" fontId="4" fillId="0" borderId="18" xfId="4" applyNumberFormat="1" applyFont="1" applyFill="1" applyBorder="1" applyAlignment="1">
      <alignment vertical="center"/>
    </xf>
    <xf numFmtId="43" fontId="4" fillId="0" borderId="18" xfId="1" applyNumberFormat="1" applyFont="1" applyFill="1" applyBorder="1" applyAlignment="1">
      <alignment horizontal="right"/>
    </xf>
    <xf numFmtId="2" fontId="4" fillId="0" borderId="9" xfId="4" applyNumberFormat="1" applyFont="1" applyFill="1" applyBorder="1" applyAlignment="1">
      <alignment vertical="center"/>
    </xf>
    <xf numFmtId="43" fontId="4" fillId="0" borderId="9" xfId="1" applyNumberFormat="1" applyFont="1" applyFill="1" applyBorder="1" applyAlignment="1">
      <alignment horizontal="right"/>
    </xf>
    <xf numFmtId="2" fontId="5" fillId="0" borderId="9" xfId="4" applyNumberFormat="1" applyFont="1" applyFill="1" applyBorder="1" applyAlignment="1">
      <alignment vertical="center"/>
    </xf>
    <xf numFmtId="43" fontId="5" fillId="0" borderId="9" xfId="1" applyNumberFormat="1" applyFont="1" applyFill="1" applyBorder="1"/>
    <xf numFmtId="43" fontId="9" fillId="0" borderId="9" xfId="1" applyNumberFormat="1" applyFont="1" applyFill="1" applyBorder="1"/>
    <xf numFmtId="43" fontId="9" fillId="0" borderId="9" xfId="1" applyNumberFormat="1" applyFont="1" applyFill="1" applyBorder="1" applyAlignment="1">
      <alignment vertical="center"/>
    </xf>
    <xf numFmtId="2" fontId="5" fillId="0" borderId="9" xfId="6" applyNumberFormat="1" applyFont="1" applyBorder="1" applyAlignment="1">
      <alignment vertical="center"/>
    </xf>
    <xf numFmtId="43" fontId="10" fillId="0" borderId="9" xfId="1" applyNumberFormat="1" applyFont="1" applyFill="1" applyBorder="1" applyAlignment="1">
      <alignment horizontal="right" vertical="center"/>
    </xf>
    <xf numFmtId="43" fontId="4" fillId="0" borderId="9" xfId="1" applyNumberFormat="1" applyFont="1" applyFill="1" applyBorder="1" applyAlignment="1">
      <alignment horizontal="right" vertical="center"/>
    </xf>
    <xf numFmtId="2" fontId="5" fillId="0" borderId="9" xfId="5" applyNumberFormat="1" applyFont="1" applyFill="1" applyBorder="1" applyAlignment="1">
      <alignment vertical="center"/>
    </xf>
    <xf numFmtId="2" fontId="4" fillId="0" borderId="9" xfId="5" applyNumberFormat="1" applyFont="1" applyFill="1" applyBorder="1" applyAlignment="1" applyProtection="1">
      <alignment horizontal="left" vertical="center"/>
    </xf>
    <xf numFmtId="165" fontId="4" fillId="0" borderId="9" xfId="1" applyNumberFormat="1" applyFont="1" applyBorder="1" applyAlignment="1">
      <alignment horizontal="right" vertical="center"/>
    </xf>
    <xf numFmtId="2" fontId="5" fillId="0" borderId="9" xfId="5" applyNumberFormat="1" applyFont="1" applyFill="1" applyBorder="1" applyAlignment="1" applyProtection="1">
      <alignment horizontal="left" vertical="center"/>
    </xf>
    <xf numFmtId="164" fontId="4" fillId="0" borderId="9" xfId="1" applyNumberFormat="1" applyFont="1" applyBorder="1" applyAlignment="1">
      <alignment horizontal="right" vertical="center"/>
    </xf>
    <xf numFmtId="2" fontId="4" fillId="0" borderId="16" xfId="5" applyNumberFormat="1" applyFont="1" applyFill="1" applyBorder="1" applyAlignment="1" applyProtection="1">
      <alignment horizontal="left" vertical="center"/>
    </xf>
    <xf numFmtId="164" fontId="4" fillId="0" borderId="16" xfId="1" applyNumberFormat="1" applyFont="1" applyBorder="1" applyAlignment="1">
      <alignment horizontal="right" vertical="center"/>
    </xf>
    <xf numFmtId="165" fontId="4" fillId="0" borderId="16" xfId="1" applyNumberFormat="1" applyFont="1" applyBorder="1" applyAlignment="1">
      <alignment horizontal="right" vertical="center"/>
    </xf>
    <xf numFmtId="43" fontId="5" fillId="0" borderId="9" xfId="1" applyNumberFormat="1" applyFont="1" applyFill="1" applyBorder="1" applyAlignment="1">
      <alignment vertical="center"/>
    </xf>
    <xf numFmtId="4" fontId="4" fillId="0" borderId="9" xfId="2" applyNumberFormat="1" applyFont="1" applyFill="1" applyBorder="1" applyAlignment="1">
      <alignment horizontal="right"/>
    </xf>
    <xf numFmtId="4" fontId="4" fillId="0" borderId="16" xfId="2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ont="1" applyFill="1"/>
    <xf numFmtId="4" fontId="5" fillId="0" borderId="10" xfId="2" applyNumberFormat="1" applyFont="1" applyFill="1" applyBorder="1" applyAlignment="1">
      <alignment horizontal="center"/>
    </xf>
    <xf numFmtId="4" fontId="5" fillId="0" borderId="11" xfId="2" applyNumberFormat="1" applyFont="1" applyFill="1" applyBorder="1" applyAlignment="1">
      <alignment horizontal="center"/>
    </xf>
    <xf numFmtId="4" fontId="5" fillId="0" borderId="12" xfId="2" applyNumberFormat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 vertical="center"/>
    </xf>
    <xf numFmtId="164" fontId="4" fillId="0" borderId="3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2" fontId="5" fillId="0" borderId="10" xfId="4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>
      <alignment horizontal="center"/>
    </xf>
    <xf numFmtId="2" fontId="5" fillId="0" borderId="12" xfId="4" applyNumberFormat="1" applyFont="1" applyFill="1" applyBorder="1" applyAlignment="1">
      <alignment horizontal="center"/>
    </xf>
    <xf numFmtId="2" fontId="5" fillId="0" borderId="10" xfId="2" applyNumberFormat="1" applyFont="1" applyFill="1" applyBorder="1" applyAlignment="1">
      <alignment horizontal="center"/>
    </xf>
    <xf numFmtId="2" fontId="5" fillId="0" borderId="11" xfId="2" applyNumberFormat="1" applyFont="1" applyFill="1" applyBorder="1" applyAlignment="1">
      <alignment horizontal="center"/>
    </xf>
    <xf numFmtId="2" fontId="5" fillId="0" borderId="12" xfId="2" applyNumberFormat="1" applyFont="1" applyFill="1" applyBorder="1" applyAlignment="1">
      <alignment horizontal="center"/>
    </xf>
    <xf numFmtId="2" fontId="5" fillId="0" borderId="13" xfId="2" applyNumberFormat="1" applyFont="1" applyFill="1" applyBorder="1" applyAlignment="1">
      <alignment horizontal="center"/>
    </xf>
    <xf numFmtId="2" fontId="5" fillId="0" borderId="14" xfId="2" applyNumberFormat="1" applyFont="1" applyFill="1" applyBorder="1" applyAlignment="1">
      <alignment horizontal="center"/>
    </xf>
    <xf numFmtId="2" fontId="5" fillId="0" borderId="15" xfId="2" applyNumberFormat="1" applyFont="1" applyFill="1" applyBorder="1" applyAlignment="1">
      <alignment horizontal="center"/>
    </xf>
    <xf numFmtId="49" fontId="3" fillId="0" borderId="2" xfId="4" applyNumberFormat="1" applyFont="1" applyFill="1" applyBorder="1" applyAlignment="1">
      <alignment horizontal="center" vertical="center"/>
    </xf>
    <xf numFmtId="49" fontId="3" fillId="0" borderId="3" xfId="4" applyNumberFormat="1" applyFont="1" applyFill="1" applyBorder="1" applyAlignment="1">
      <alignment horizontal="center" vertical="center"/>
    </xf>
    <xf numFmtId="49" fontId="3" fillId="0" borderId="4" xfId="4" applyNumberFormat="1" applyFont="1" applyFill="1" applyBorder="1" applyAlignment="1">
      <alignment horizontal="center" vertical="center"/>
    </xf>
    <xf numFmtId="49" fontId="3" fillId="0" borderId="7" xfId="4" applyNumberFormat="1" applyFont="1" applyFill="1" applyBorder="1" applyAlignment="1">
      <alignment horizontal="center" vertical="center"/>
    </xf>
    <xf numFmtId="4" fontId="5" fillId="0" borderId="10" xfId="4" applyNumberFormat="1" applyFont="1" applyFill="1" applyBorder="1" applyAlignment="1">
      <alignment horizontal="center"/>
    </xf>
    <xf numFmtId="4" fontId="5" fillId="0" borderId="11" xfId="4" applyNumberFormat="1" applyFont="1" applyFill="1" applyBorder="1" applyAlignment="1">
      <alignment horizontal="center"/>
    </xf>
    <xf numFmtId="4" fontId="5" fillId="0" borderId="12" xfId="4" applyNumberFormat="1" applyFont="1" applyFill="1" applyBorder="1" applyAlignment="1">
      <alignment horizontal="center"/>
    </xf>
  </cellXfs>
  <cellStyles count="7">
    <cellStyle name="Comma" xfId="1" builtinId="3"/>
    <cellStyle name="Normal" xfId="0" builtinId="0"/>
    <cellStyle name="เครื่องหมายจุลภาค 2" xfId="2"/>
    <cellStyle name="เครื่องหมายจุลภาค 3" xfId="6"/>
    <cellStyle name="ปกติ 2" xfId="3"/>
    <cellStyle name="ปกติ 3" xfId="5"/>
    <cellStyle name="ปกติ_ประมาณการเดือน ธค.254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I9" sqref="I9"/>
    </sheetView>
  </sheetViews>
  <sheetFormatPr defaultColWidth="9" defaultRowHeight="24"/>
  <cols>
    <col min="1" max="1" width="43.140625" style="30" customWidth="1"/>
    <col min="2" max="7" width="11" style="3" customWidth="1"/>
    <col min="8" max="16384" width="9" style="3"/>
  </cols>
  <sheetData>
    <row r="1" spans="1:7" ht="27.75">
      <c r="A1" s="1" t="s">
        <v>61</v>
      </c>
      <c r="B1" s="2"/>
      <c r="C1" s="2"/>
      <c r="D1" s="2"/>
      <c r="E1" s="2"/>
      <c r="F1" s="2"/>
      <c r="G1" s="2"/>
    </row>
    <row r="2" spans="1:7">
      <c r="A2" s="4"/>
      <c r="B2" s="5"/>
      <c r="C2" s="6"/>
      <c r="D2" s="6"/>
      <c r="E2" s="6"/>
      <c r="F2" s="6"/>
      <c r="G2" s="7" t="s">
        <v>0</v>
      </c>
    </row>
    <row r="3" spans="1:7">
      <c r="A3" s="8"/>
      <c r="B3" s="64" t="s">
        <v>31</v>
      </c>
      <c r="C3" s="65"/>
      <c r="D3" s="65"/>
      <c r="E3" s="66"/>
      <c r="F3" s="66"/>
      <c r="G3" s="67"/>
    </row>
    <row r="4" spans="1:7">
      <c r="A4" s="9" t="s">
        <v>1</v>
      </c>
      <c r="B4" s="64" t="s">
        <v>2</v>
      </c>
      <c r="C4" s="65"/>
      <c r="D4" s="65"/>
      <c r="E4" s="64" t="s">
        <v>3</v>
      </c>
      <c r="F4" s="65"/>
      <c r="G4" s="68"/>
    </row>
    <row r="5" spans="1:7">
      <c r="A5" s="10"/>
      <c r="B5" s="11" t="s">
        <v>4</v>
      </c>
      <c r="C5" s="11" t="s">
        <v>5</v>
      </c>
      <c r="D5" s="12" t="s">
        <v>6</v>
      </c>
      <c r="E5" s="11" t="s">
        <v>4</v>
      </c>
      <c r="F5" s="11" t="s">
        <v>5</v>
      </c>
      <c r="G5" s="12" t="s">
        <v>6</v>
      </c>
    </row>
    <row r="6" spans="1:7">
      <c r="A6" s="13" t="s">
        <v>7</v>
      </c>
      <c r="B6" s="14">
        <f t="shared" ref="B6:G6" si="0">B7+B10+B17</f>
        <v>1966.0200000000002</v>
      </c>
      <c r="C6" s="14">
        <f t="shared" si="0"/>
        <v>4342.63</v>
      </c>
      <c r="D6" s="15">
        <f t="shared" si="0"/>
        <v>6308.6500000000005</v>
      </c>
      <c r="E6" s="14">
        <f t="shared" si="0"/>
        <v>1764.99</v>
      </c>
      <c r="F6" s="14">
        <f t="shared" si="0"/>
        <v>4116.99</v>
      </c>
      <c r="G6" s="15">
        <f t="shared" si="0"/>
        <v>5881.9800000000005</v>
      </c>
    </row>
    <row r="7" spans="1:7">
      <c r="A7" s="16" t="s">
        <v>8</v>
      </c>
      <c r="B7" s="17">
        <f t="shared" ref="B7:G7" si="1">SUM(B8:B9)</f>
        <v>676.18000000000006</v>
      </c>
      <c r="C7" s="17">
        <f t="shared" si="1"/>
        <v>3929</v>
      </c>
      <c r="D7" s="18">
        <f t="shared" si="1"/>
        <v>4605.18</v>
      </c>
      <c r="E7" s="17">
        <f t="shared" si="1"/>
        <v>556.79</v>
      </c>
      <c r="F7" s="17">
        <f t="shared" si="1"/>
        <v>3731.0699999999997</v>
      </c>
      <c r="G7" s="18">
        <f t="shared" si="1"/>
        <v>4287.8599999999997</v>
      </c>
    </row>
    <row r="8" spans="1:7">
      <c r="A8" s="19" t="s">
        <v>9</v>
      </c>
      <c r="B8" s="20">
        <v>105.19</v>
      </c>
      <c r="C8" s="20">
        <v>319.7</v>
      </c>
      <c r="D8" s="20">
        <f>SUM(B8:C8)</f>
        <v>424.89</v>
      </c>
      <c r="E8" s="20">
        <v>187.07</v>
      </c>
      <c r="F8" s="20">
        <v>292.87</v>
      </c>
      <c r="G8" s="20">
        <f>SUM(E8:F8)</f>
        <v>479.94</v>
      </c>
    </row>
    <row r="9" spans="1:7">
      <c r="A9" s="19" t="s">
        <v>10</v>
      </c>
      <c r="B9" s="20">
        <v>570.99</v>
      </c>
      <c r="C9" s="20">
        <v>3609.3</v>
      </c>
      <c r="D9" s="20">
        <f>SUM(B9:C9)</f>
        <v>4180.29</v>
      </c>
      <c r="E9" s="20">
        <v>369.72</v>
      </c>
      <c r="F9" s="20">
        <v>3438.2</v>
      </c>
      <c r="G9" s="20">
        <f>SUM(E9:F9)</f>
        <v>3807.92</v>
      </c>
    </row>
    <row r="10" spans="1:7">
      <c r="A10" s="16" t="s">
        <v>11</v>
      </c>
      <c r="B10" s="17">
        <f>SUM(B11:B16)</f>
        <v>1289.8400000000001</v>
      </c>
      <c r="C10" s="18">
        <f t="shared" ref="C10:G10" si="2">SUM(C11:C16)</f>
        <v>0.92</v>
      </c>
      <c r="D10" s="18">
        <f>SUM(D11:D16)</f>
        <v>1290.76</v>
      </c>
      <c r="E10" s="17">
        <f t="shared" si="2"/>
        <v>1208.2</v>
      </c>
      <c r="F10" s="17">
        <f t="shared" si="2"/>
        <v>1.1200000000000001</v>
      </c>
      <c r="G10" s="18">
        <f t="shared" si="2"/>
        <v>1209.3200000000002</v>
      </c>
    </row>
    <row r="11" spans="1:7">
      <c r="A11" s="19" t="s">
        <v>12</v>
      </c>
      <c r="B11" s="20">
        <v>836.7</v>
      </c>
      <c r="C11" s="20">
        <v>0</v>
      </c>
      <c r="D11" s="20">
        <f t="shared" ref="D11:D17" si="3">SUM(B11:C11)</f>
        <v>836.7</v>
      </c>
      <c r="E11" s="20">
        <v>907.81</v>
      </c>
      <c r="F11" s="20">
        <v>0</v>
      </c>
      <c r="G11" s="20">
        <f t="shared" ref="G11:G17" si="4">SUM(E11:F11)</f>
        <v>907.81</v>
      </c>
    </row>
    <row r="12" spans="1:7">
      <c r="A12" s="19" t="s">
        <v>13</v>
      </c>
      <c r="B12" s="20">
        <v>88.09</v>
      </c>
      <c r="C12" s="20">
        <v>0</v>
      </c>
      <c r="D12" s="20">
        <f t="shared" si="3"/>
        <v>88.09</v>
      </c>
      <c r="E12" s="20">
        <v>41.31</v>
      </c>
      <c r="F12" s="20">
        <v>0</v>
      </c>
      <c r="G12" s="20">
        <f t="shared" si="4"/>
        <v>41.31</v>
      </c>
    </row>
    <row r="13" spans="1:7">
      <c r="A13" s="19" t="s">
        <v>14</v>
      </c>
      <c r="B13" s="20">
        <v>218.93</v>
      </c>
      <c r="C13" s="20">
        <v>0</v>
      </c>
      <c r="D13" s="20">
        <f t="shared" si="3"/>
        <v>218.93</v>
      </c>
      <c r="E13" s="20">
        <v>113.63</v>
      </c>
      <c r="F13" s="20">
        <v>0</v>
      </c>
      <c r="G13" s="20">
        <f t="shared" si="4"/>
        <v>113.63</v>
      </c>
    </row>
    <row r="14" spans="1:7">
      <c r="A14" s="21" t="s">
        <v>15</v>
      </c>
      <c r="B14" s="20">
        <v>53.03</v>
      </c>
      <c r="C14" s="20">
        <v>0</v>
      </c>
      <c r="D14" s="20">
        <f t="shared" si="3"/>
        <v>53.03</v>
      </c>
      <c r="E14" s="20">
        <v>41.22</v>
      </c>
      <c r="F14" s="20">
        <v>0</v>
      </c>
      <c r="G14" s="20">
        <f t="shared" si="4"/>
        <v>41.22</v>
      </c>
    </row>
    <row r="15" spans="1:7">
      <c r="A15" s="22" t="s">
        <v>16</v>
      </c>
      <c r="B15" s="20">
        <v>88.14</v>
      </c>
      <c r="C15" s="20">
        <v>0</v>
      </c>
      <c r="D15" s="20">
        <f t="shared" si="3"/>
        <v>88.14</v>
      </c>
      <c r="E15" s="20">
        <v>99.18</v>
      </c>
      <c r="F15" s="20">
        <v>0</v>
      </c>
      <c r="G15" s="20">
        <f t="shared" si="4"/>
        <v>99.18</v>
      </c>
    </row>
    <row r="16" spans="1:7">
      <c r="A16" s="19" t="s">
        <v>17</v>
      </c>
      <c r="B16" s="20">
        <v>4.95</v>
      </c>
      <c r="C16" s="20">
        <v>0.92</v>
      </c>
      <c r="D16" s="20">
        <f t="shared" si="3"/>
        <v>5.87</v>
      </c>
      <c r="E16" s="20">
        <v>5.05</v>
      </c>
      <c r="F16" s="20">
        <v>1.1200000000000001</v>
      </c>
      <c r="G16" s="20">
        <f t="shared" si="4"/>
        <v>6.17</v>
      </c>
    </row>
    <row r="17" spans="1:7">
      <c r="A17" s="23" t="s">
        <v>18</v>
      </c>
      <c r="B17" s="17"/>
      <c r="C17" s="17">
        <f>ROUND(((C7+C10)*0.07),2)+ROUND(((B7+B10)*0.07),2)</f>
        <v>412.71</v>
      </c>
      <c r="D17" s="17">
        <f t="shared" si="3"/>
        <v>412.71</v>
      </c>
      <c r="E17" s="17"/>
      <c r="F17" s="17">
        <f>ROUND(((F7+F10)*0.07),2)+ROUND(((E7+E10)*0.07),2)</f>
        <v>384.8</v>
      </c>
      <c r="G17" s="18">
        <f t="shared" si="4"/>
        <v>384.8</v>
      </c>
    </row>
    <row r="18" spans="1:7">
      <c r="A18" s="16" t="s">
        <v>19</v>
      </c>
      <c r="B18" s="17">
        <f t="shared" ref="B18:G18" si="5">SUM(B19:B22)</f>
        <v>0</v>
      </c>
      <c r="C18" s="17">
        <f t="shared" si="5"/>
        <v>2787.4300000000003</v>
      </c>
      <c r="D18" s="18">
        <f t="shared" si="5"/>
        <v>2787.4300000000003</v>
      </c>
      <c r="E18" s="17">
        <f t="shared" si="5"/>
        <v>0</v>
      </c>
      <c r="F18" s="17">
        <f t="shared" si="5"/>
        <v>2437.06</v>
      </c>
      <c r="G18" s="18">
        <f t="shared" si="5"/>
        <v>2437.06</v>
      </c>
    </row>
    <row r="19" spans="1:7">
      <c r="A19" s="19" t="s">
        <v>20</v>
      </c>
      <c r="B19" s="20">
        <v>0</v>
      </c>
      <c r="C19" s="20">
        <v>1146.23</v>
      </c>
      <c r="D19" s="20">
        <f>SUM(B19:C19)</f>
        <v>1146.23</v>
      </c>
      <c r="E19" s="20">
        <v>0</v>
      </c>
      <c r="F19" s="20">
        <v>976.1</v>
      </c>
      <c r="G19" s="20">
        <f>SUM(E19:F19)</f>
        <v>976.1</v>
      </c>
    </row>
    <row r="20" spans="1:7">
      <c r="A20" s="19" t="s">
        <v>21</v>
      </c>
      <c r="B20" s="20">
        <v>0</v>
      </c>
      <c r="C20" s="20">
        <v>154</v>
      </c>
      <c r="D20" s="20">
        <f>SUM(B20:C20)</f>
        <v>154</v>
      </c>
      <c r="E20" s="20">
        <v>0</v>
      </c>
      <c r="F20" s="20">
        <v>143.94999999999999</v>
      </c>
      <c r="G20" s="20">
        <f>SUM(E20:F20)</f>
        <v>143.94999999999999</v>
      </c>
    </row>
    <row r="21" spans="1:7" s="25" customFormat="1">
      <c r="A21" s="24" t="s">
        <v>22</v>
      </c>
      <c r="B21" s="20">
        <v>0</v>
      </c>
      <c r="C21" s="20">
        <v>90.81</v>
      </c>
      <c r="D21" s="20">
        <f>SUM(B21:C21)</f>
        <v>90.81</v>
      </c>
      <c r="E21" s="20">
        <v>0</v>
      </c>
      <c r="F21" s="20">
        <v>53.33</v>
      </c>
      <c r="G21" s="20">
        <f>SUM(E21:F21)</f>
        <v>53.33</v>
      </c>
    </row>
    <row r="22" spans="1:7">
      <c r="A22" s="19" t="s">
        <v>23</v>
      </c>
      <c r="B22" s="20">
        <v>0</v>
      </c>
      <c r="C22" s="20">
        <v>1396.39</v>
      </c>
      <c r="D22" s="20">
        <f>SUM(B22:C22)</f>
        <v>1396.39</v>
      </c>
      <c r="E22" s="20">
        <v>0</v>
      </c>
      <c r="F22" s="20">
        <v>1263.68</v>
      </c>
      <c r="G22" s="20">
        <f>SUM(E22:F22)</f>
        <v>1263.68</v>
      </c>
    </row>
    <row r="23" spans="1:7">
      <c r="A23" s="16" t="s">
        <v>24</v>
      </c>
      <c r="B23" s="17">
        <f t="shared" ref="B23:G23" si="6">B6+B18</f>
        <v>1966.0200000000002</v>
      </c>
      <c r="C23" s="17">
        <f t="shared" si="6"/>
        <v>7130.06</v>
      </c>
      <c r="D23" s="18">
        <f t="shared" si="6"/>
        <v>9096.0800000000017</v>
      </c>
      <c r="E23" s="17">
        <f>E6+E18</f>
        <v>1764.99</v>
      </c>
      <c r="F23" s="17">
        <f t="shared" si="6"/>
        <v>6554.0499999999993</v>
      </c>
      <c r="G23" s="18">
        <f t="shared" si="6"/>
        <v>8319.0400000000009</v>
      </c>
    </row>
    <row r="24" spans="1:7">
      <c r="A24" s="16" t="s">
        <v>25</v>
      </c>
      <c r="B24" s="18">
        <f>ROUND(B23/B25,2)</f>
        <v>4.32</v>
      </c>
      <c r="C24" s="18">
        <f>ROUND(C23/B25,2)</f>
        <v>15.67</v>
      </c>
      <c r="D24" s="18">
        <f>ROUND(D23/B25,2)</f>
        <v>19.989999999999998</v>
      </c>
      <c r="E24" s="18">
        <f>ROUND(E23/E25,2)</f>
        <v>5.01</v>
      </c>
      <c r="F24" s="18">
        <f>ROUND(F23/E25,2)</f>
        <v>18.59</v>
      </c>
      <c r="G24" s="18">
        <f>ROUND(G23/E25,2)</f>
        <v>23.6</v>
      </c>
    </row>
    <row r="25" spans="1:7">
      <c r="A25" s="24" t="s">
        <v>26</v>
      </c>
      <c r="B25" s="69">
        <v>454.96</v>
      </c>
      <c r="C25" s="70"/>
      <c r="D25" s="71"/>
      <c r="E25" s="72">
        <v>352.51</v>
      </c>
      <c r="F25" s="73"/>
      <c r="G25" s="74"/>
    </row>
    <row r="26" spans="1:7">
      <c r="A26" s="24" t="s">
        <v>27</v>
      </c>
      <c r="B26" s="75">
        <v>21.85</v>
      </c>
      <c r="C26" s="76"/>
      <c r="D26" s="77"/>
      <c r="E26" s="75">
        <v>21.85</v>
      </c>
      <c r="F26" s="76"/>
      <c r="G26" s="77"/>
    </row>
    <row r="27" spans="1:7">
      <c r="A27" s="24" t="s">
        <v>28</v>
      </c>
      <c r="B27" s="61">
        <f>B25*B26</f>
        <v>9940.8760000000002</v>
      </c>
      <c r="C27" s="62"/>
      <c r="D27" s="63"/>
      <c r="E27" s="61">
        <f>E25*E26</f>
        <v>7702.3434999999999</v>
      </c>
      <c r="F27" s="62"/>
      <c r="G27" s="63"/>
    </row>
    <row r="28" spans="1:7" s="2" customFormat="1">
      <c r="A28" s="26" t="s">
        <v>29</v>
      </c>
      <c r="B28" s="18">
        <f>B27-B23</f>
        <v>7974.8559999999998</v>
      </c>
      <c r="C28" s="18"/>
      <c r="D28" s="18">
        <f>B27-D23</f>
        <v>844.79599999999846</v>
      </c>
      <c r="E28" s="57">
        <f>E27-E23</f>
        <v>5937.3535000000002</v>
      </c>
      <c r="F28" s="57"/>
      <c r="G28" s="57">
        <f>E27-G23</f>
        <v>-616.69650000000092</v>
      </c>
    </row>
    <row r="29" spans="1:7" s="2" customFormat="1">
      <c r="A29" s="27" t="s">
        <v>30</v>
      </c>
      <c r="B29" s="58">
        <f>B26-B24</f>
        <v>17.53</v>
      </c>
      <c r="C29" s="58"/>
      <c r="D29" s="58">
        <f>B26-D24</f>
        <v>1.860000000000003</v>
      </c>
      <c r="E29" s="58">
        <f>E26-E24</f>
        <v>16.840000000000003</v>
      </c>
      <c r="F29" s="58"/>
      <c r="G29" s="58">
        <f>E26-G24</f>
        <v>-1.75</v>
      </c>
    </row>
    <row r="30" spans="1:7">
      <c r="A30" s="28"/>
    </row>
    <row r="31" spans="1:7">
      <c r="A31" s="29"/>
    </row>
  </sheetData>
  <mergeCells count="9">
    <mergeCell ref="B27:D27"/>
    <mergeCell ref="E27:G27"/>
    <mergeCell ref="B3:G3"/>
    <mergeCell ref="B4:D4"/>
    <mergeCell ref="E4:G4"/>
    <mergeCell ref="B25:D25"/>
    <mergeCell ref="E25:G25"/>
    <mergeCell ref="B26:D26"/>
    <mergeCell ref="E26:G26"/>
  </mergeCells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activeCell="I18" sqref="I18"/>
    </sheetView>
  </sheetViews>
  <sheetFormatPr defaultRowHeight="15"/>
  <cols>
    <col min="1" max="1" width="39.42578125" customWidth="1"/>
    <col min="2" max="7" width="11.42578125" customWidth="1"/>
  </cols>
  <sheetData>
    <row r="1" spans="1:7" ht="27.75">
      <c r="A1" s="31" t="s">
        <v>62</v>
      </c>
      <c r="B1" s="31"/>
      <c r="C1" s="31"/>
      <c r="D1" s="31"/>
      <c r="E1" s="31"/>
      <c r="F1" s="31"/>
      <c r="G1" s="31"/>
    </row>
    <row r="2" spans="1:7" ht="21.75">
      <c r="A2" s="32"/>
      <c r="B2" s="32"/>
      <c r="C2" s="32"/>
      <c r="D2" s="32"/>
      <c r="E2" s="32"/>
      <c r="F2" s="32"/>
      <c r="G2" s="32" t="s">
        <v>32</v>
      </c>
    </row>
    <row r="3" spans="1:7" ht="27.75">
      <c r="A3" s="33"/>
      <c r="B3" s="78" t="s">
        <v>31</v>
      </c>
      <c r="C3" s="79"/>
      <c r="D3" s="79"/>
      <c r="E3" s="79"/>
      <c r="F3" s="79"/>
      <c r="G3" s="80"/>
    </row>
    <row r="4" spans="1:7" ht="27.75">
      <c r="A4" s="34" t="s">
        <v>1</v>
      </c>
      <c r="B4" s="81" t="s">
        <v>2</v>
      </c>
      <c r="C4" s="81"/>
      <c r="D4" s="81"/>
      <c r="E4" s="81" t="s">
        <v>3</v>
      </c>
      <c r="F4" s="81"/>
      <c r="G4" s="81"/>
    </row>
    <row r="5" spans="1:7" ht="27.75">
      <c r="A5" s="35"/>
      <c r="B5" s="36" t="s">
        <v>4</v>
      </c>
      <c r="C5" s="36" t="s">
        <v>33</v>
      </c>
      <c r="D5" s="36" t="s">
        <v>6</v>
      </c>
      <c r="E5" s="36" t="s">
        <v>4</v>
      </c>
      <c r="F5" s="36" t="s">
        <v>33</v>
      </c>
      <c r="G5" s="36" t="s">
        <v>6</v>
      </c>
    </row>
    <row r="6" spans="1:7" ht="24">
      <c r="A6" s="37" t="s">
        <v>34</v>
      </c>
      <c r="B6" s="38">
        <f t="shared" ref="B6:G6" si="0">+B7+B12+B19</f>
        <v>2786.8</v>
      </c>
      <c r="C6" s="38">
        <f t="shared" si="0"/>
        <v>1561.59</v>
      </c>
      <c r="D6" s="38">
        <f t="shared" si="0"/>
        <v>4348.3900000000003</v>
      </c>
      <c r="E6" s="38">
        <f t="shared" si="0"/>
        <v>2318.16</v>
      </c>
      <c r="F6" s="38">
        <f t="shared" si="0"/>
        <v>1629.05</v>
      </c>
      <c r="G6" s="38">
        <f t="shared" si="0"/>
        <v>3947.2099999999996</v>
      </c>
    </row>
    <row r="7" spans="1:7" ht="24">
      <c r="A7" s="39" t="s">
        <v>35</v>
      </c>
      <c r="B7" s="40">
        <f t="shared" ref="B7:G7" si="1">+B8+B9+B10+B11</f>
        <v>1628.2</v>
      </c>
      <c r="C7" s="40">
        <f t="shared" si="1"/>
        <v>545.83000000000004</v>
      </c>
      <c r="D7" s="40">
        <f t="shared" si="1"/>
        <v>2174.0299999999997</v>
      </c>
      <c r="E7" s="40">
        <f t="shared" si="1"/>
        <v>1357.08</v>
      </c>
      <c r="F7" s="40">
        <f t="shared" si="1"/>
        <v>699.16</v>
      </c>
      <c r="G7" s="40">
        <f t="shared" si="1"/>
        <v>2056.2399999999998</v>
      </c>
    </row>
    <row r="8" spans="1:7" ht="24">
      <c r="A8" s="41" t="s">
        <v>36</v>
      </c>
      <c r="B8" s="42">
        <v>454.67</v>
      </c>
      <c r="C8" s="42">
        <v>50.21</v>
      </c>
      <c r="D8" s="42">
        <f>+B8+C8</f>
        <v>504.88</v>
      </c>
      <c r="E8" s="42">
        <v>305.36</v>
      </c>
      <c r="F8" s="42">
        <v>103.34</v>
      </c>
      <c r="G8" s="42">
        <f>+E8+F8</f>
        <v>408.70000000000005</v>
      </c>
    </row>
    <row r="9" spans="1:7" ht="24">
      <c r="A9" s="41" t="s">
        <v>37</v>
      </c>
      <c r="B9" s="42">
        <v>302.02999999999997</v>
      </c>
      <c r="C9" s="42">
        <v>67.89</v>
      </c>
      <c r="D9" s="42">
        <f t="shared" ref="D9:D11" si="2">+B9+C9</f>
        <v>369.91999999999996</v>
      </c>
      <c r="E9" s="43">
        <v>278.82</v>
      </c>
      <c r="F9" s="43">
        <v>127.58</v>
      </c>
      <c r="G9" s="42">
        <f t="shared" ref="G9:G11" si="3">+E9+F9</f>
        <v>406.4</v>
      </c>
    </row>
    <row r="10" spans="1:7" ht="24">
      <c r="A10" s="41" t="s">
        <v>38</v>
      </c>
      <c r="B10" s="42">
        <v>187.23</v>
      </c>
      <c r="C10" s="42">
        <v>347.11</v>
      </c>
      <c r="D10" s="42">
        <f t="shared" si="2"/>
        <v>534.34</v>
      </c>
      <c r="E10" s="43">
        <v>229.48</v>
      </c>
      <c r="F10" s="43">
        <v>293.70999999999998</v>
      </c>
      <c r="G10" s="42">
        <f t="shared" si="3"/>
        <v>523.18999999999994</v>
      </c>
    </row>
    <row r="11" spans="1:7" ht="24">
      <c r="A11" s="41" t="s">
        <v>39</v>
      </c>
      <c r="B11" s="42">
        <v>684.27</v>
      </c>
      <c r="C11" s="42">
        <v>80.62</v>
      </c>
      <c r="D11" s="42">
        <f t="shared" si="2"/>
        <v>764.89</v>
      </c>
      <c r="E11" s="43">
        <v>543.41999999999996</v>
      </c>
      <c r="F11" s="43">
        <v>174.53</v>
      </c>
      <c r="G11" s="42">
        <f t="shared" si="3"/>
        <v>717.94999999999993</v>
      </c>
    </row>
    <row r="12" spans="1:7" ht="24">
      <c r="A12" s="39" t="s">
        <v>40</v>
      </c>
      <c r="B12" s="40">
        <f>+B13+B14+B15+B16+B17+B18</f>
        <v>1158.5999999999999</v>
      </c>
      <c r="C12" s="40">
        <f t="shared" ref="C12:G12" si="4">+C13+C14+C15+C16+C17+C18</f>
        <v>731.29</v>
      </c>
      <c r="D12" s="40">
        <f t="shared" si="4"/>
        <v>1889.89</v>
      </c>
      <c r="E12" s="40">
        <f t="shared" si="4"/>
        <v>961.08</v>
      </c>
      <c r="F12" s="40">
        <f t="shared" si="4"/>
        <v>671.66</v>
      </c>
      <c r="G12" s="40">
        <f t="shared" si="4"/>
        <v>1632.7399999999998</v>
      </c>
    </row>
    <row r="13" spans="1:7" ht="24">
      <c r="A13" s="41" t="s">
        <v>41</v>
      </c>
      <c r="B13" s="42">
        <v>0</v>
      </c>
      <c r="C13" s="42">
        <v>687.5</v>
      </c>
      <c r="D13" s="43">
        <f t="shared" ref="D13:D18" si="5">+B13+C13</f>
        <v>687.5</v>
      </c>
      <c r="E13" s="43">
        <v>0</v>
      </c>
      <c r="F13" s="43">
        <v>671.66</v>
      </c>
      <c r="G13" s="43">
        <f>+E13+F13</f>
        <v>671.66</v>
      </c>
    </row>
    <row r="14" spans="1:7" ht="24">
      <c r="A14" s="41" t="s">
        <v>42</v>
      </c>
      <c r="B14" s="42">
        <v>672.89</v>
      </c>
      <c r="C14" s="42">
        <v>0</v>
      </c>
      <c r="D14" s="43">
        <f t="shared" si="5"/>
        <v>672.89</v>
      </c>
      <c r="E14" s="43">
        <v>574.63</v>
      </c>
      <c r="F14" s="43">
        <v>0</v>
      </c>
      <c r="G14" s="43">
        <f t="shared" ref="G14:G18" si="6">+E14+F14</f>
        <v>574.63</v>
      </c>
    </row>
    <row r="15" spans="1:7" ht="24">
      <c r="A15" s="41" t="s">
        <v>43</v>
      </c>
      <c r="B15" s="42">
        <v>237.03</v>
      </c>
      <c r="C15" s="42">
        <v>2.23</v>
      </c>
      <c r="D15" s="43">
        <f t="shared" si="5"/>
        <v>239.26</v>
      </c>
      <c r="E15" s="43">
        <v>167.05</v>
      </c>
      <c r="F15" s="43">
        <v>0</v>
      </c>
      <c r="G15" s="43">
        <f t="shared" si="6"/>
        <v>167.05</v>
      </c>
    </row>
    <row r="16" spans="1:7" ht="24">
      <c r="A16" s="41" t="s">
        <v>44</v>
      </c>
      <c r="B16" s="56">
        <v>39.630000000000003</v>
      </c>
      <c r="C16" s="56">
        <v>0</v>
      </c>
      <c r="D16" s="44">
        <f t="shared" si="5"/>
        <v>39.630000000000003</v>
      </c>
      <c r="E16" s="44">
        <v>31.03</v>
      </c>
      <c r="F16" s="44">
        <v>0</v>
      </c>
      <c r="G16" s="43">
        <f t="shared" si="6"/>
        <v>31.03</v>
      </c>
    </row>
    <row r="17" spans="1:7" ht="24">
      <c r="A17" s="45" t="s">
        <v>45</v>
      </c>
      <c r="B17" s="56">
        <v>207.59</v>
      </c>
      <c r="C17" s="56">
        <v>41.56</v>
      </c>
      <c r="D17" s="44">
        <f t="shared" si="5"/>
        <v>249.15</v>
      </c>
      <c r="E17" s="44">
        <v>188.37</v>
      </c>
      <c r="F17" s="44">
        <v>0</v>
      </c>
      <c r="G17" s="43">
        <f t="shared" si="6"/>
        <v>188.37</v>
      </c>
    </row>
    <row r="18" spans="1:7" ht="24">
      <c r="A18" s="41" t="s">
        <v>46</v>
      </c>
      <c r="B18" s="56">
        <v>1.46</v>
      </c>
      <c r="C18" s="56">
        <v>0</v>
      </c>
      <c r="D18" s="44">
        <f t="shared" si="5"/>
        <v>1.46</v>
      </c>
      <c r="E18" s="44">
        <v>0</v>
      </c>
      <c r="F18" s="44">
        <v>0</v>
      </c>
      <c r="G18" s="43">
        <f t="shared" si="6"/>
        <v>0</v>
      </c>
    </row>
    <row r="19" spans="1:7" ht="24">
      <c r="A19" s="39" t="s">
        <v>47</v>
      </c>
      <c r="B19" s="47"/>
      <c r="C19" s="47">
        <f>ROUND((B7+C7+B12+C12)*0.07,2)</f>
        <v>284.47000000000003</v>
      </c>
      <c r="D19" s="46">
        <f>ROUND((D7+D12)*0.07,2)</f>
        <v>284.47000000000003</v>
      </c>
      <c r="E19" s="46"/>
      <c r="F19" s="46">
        <f>ROUND((E7+F7+E12+F12)*0.07,2)</f>
        <v>258.23</v>
      </c>
      <c r="G19" s="46">
        <f>ROUND((G7+G12)*0.07,2)</f>
        <v>258.23</v>
      </c>
    </row>
    <row r="20" spans="1:7" ht="24">
      <c r="A20" s="39" t="s">
        <v>48</v>
      </c>
      <c r="B20" s="47">
        <f t="shared" ref="B20:G20" si="7">+B21+B22+B23</f>
        <v>0</v>
      </c>
      <c r="C20" s="47">
        <f t="shared" si="7"/>
        <v>1107.5200000000002</v>
      </c>
      <c r="D20" s="47">
        <f t="shared" si="7"/>
        <v>1107.5200000000002</v>
      </c>
      <c r="E20" s="47">
        <f t="shared" si="7"/>
        <v>0</v>
      </c>
      <c r="F20" s="47">
        <f t="shared" si="7"/>
        <v>1046.8900000000001</v>
      </c>
      <c r="G20" s="47">
        <f t="shared" si="7"/>
        <v>1046.8900000000001</v>
      </c>
    </row>
    <row r="21" spans="1:7" ht="24">
      <c r="A21" s="41" t="s">
        <v>49</v>
      </c>
      <c r="B21" s="56">
        <v>0</v>
      </c>
      <c r="C21" s="56">
        <v>1064.1600000000001</v>
      </c>
      <c r="D21" s="44">
        <f t="shared" ref="D21:D22" si="8">+B21+C21</f>
        <v>1064.1600000000001</v>
      </c>
      <c r="E21" s="44">
        <v>0</v>
      </c>
      <c r="F21" s="44">
        <v>1032.3</v>
      </c>
      <c r="G21" s="44">
        <f>+E21+F21</f>
        <v>1032.3</v>
      </c>
    </row>
    <row r="22" spans="1:7" ht="24">
      <c r="A22" s="41" t="s">
        <v>50</v>
      </c>
      <c r="B22" s="56">
        <v>0</v>
      </c>
      <c r="C22" s="56">
        <v>33.979999999999997</v>
      </c>
      <c r="D22" s="44">
        <f t="shared" si="8"/>
        <v>33.979999999999997</v>
      </c>
      <c r="E22" s="44">
        <v>0</v>
      </c>
      <c r="F22" s="44">
        <v>11.9</v>
      </c>
      <c r="G22" s="44">
        <f t="shared" ref="G22:G23" si="9">+E22+F22</f>
        <v>11.9</v>
      </c>
    </row>
    <row r="23" spans="1:7" ht="24">
      <c r="A23" s="48" t="s">
        <v>59</v>
      </c>
      <c r="B23" s="56">
        <v>0</v>
      </c>
      <c r="C23" s="56">
        <v>9.3800000000000008</v>
      </c>
      <c r="D23" s="44">
        <f>+B23+C23</f>
        <v>9.3800000000000008</v>
      </c>
      <c r="E23" s="44">
        <v>0</v>
      </c>
      <c r="F23" s="44">
        <v>2.69</v>
      </c>
      <c r="G23" s="44">
        <f t="shared" si="9"/>
        <v>2.69</v>
      </c>
    </row>
    <row r="24" spans="1:7" ht="24">
      <c r="A24" s="39" t="s">
        <v>52</v>
      </c>
      <c r="B24" s="47">
        <f t="shared" ref="B24:G24" si="10">+B6+B20</f>
        <v>2786.8</v>
      </c>
      <c r="C24" s="47">
        <f t="shared" si="10"/>
        <v>2669.11</v>
      </c>
      <c r="D24" s="47">
        <f t="shared" si="10"/>
        <v>5455.9100000000008</v>
      </c>
      <c r="E24" s="47">
        <f t="shared" si="10"/>
        <v>2318.16</v>
      </c>
      <c r="F24" s="47">
        <f t="shared" si="10"/>
        <v>2675.94</v>
      </c>
      <c r="G24" s="47">
        <f t="shared" si="10"/>
        <v>4994.0999999999995</v>
      </c>
    </row>
    <row r="25" spans="1:7" ht="24">
      <c r="A25" s="49" t="s">
        <v>25</v>
      </c>
      <c r="B25" s="18">
        <f>ROUND(B24/B26,2)</f>
        <v>0.88</v>
      </c>
      <c r="C25" s="18">
        <f>ROUND(C24/B26,2)</f>
        <v>0.84</v>
      </c>
      <c r="D25" s="18">
        <f>ROUND(D24/B26,2)</f>
        <v>1.72</v>
      </c>
      <c r="E25" s="18">
        <f>ROUND(E24/E26,2)</f>
        <v>0.98</v>
      </c>
      <c r="F25" s="18">
        <f>ROUND(F24/E26,2)</f>
        <v>1.1299999999999999</v>
      </c>
      <c r="G25" s="18">
        <f>ROUND(G24/E26,2)</f>
        <v>2.1</v>
      </c>
    </row>
    <row r="26" spans="1:7" s="59" customFormat="1" ht="24">
      <c r="A26" s="51" t="s">
        <v>54</v>
      </c>
      <c r="B26" s="82">
        <v>3173.11</v>
      </c>
      <c r="C26" s="83"/>
      <c r="D26" s="84"/>
      <c r="E26" s="82">
        <v>2376.2199999999998</v>
      </c>
      <c r="F26" s="83"/>
      <c r="G26" s="84"/>
    </row>
    <row r="27" spans="1:7" s="60" customFormat="1" ht="24">
      <c r="A27" s="51" t="s">
        <v>55</v>
      </c>
      <c r="B27" s="75">
        <v>1.73</v>
      </c>
      <c r="C27" s="76"/>
      <c r="D27" s="77"/>
      <c r="E27" s="75">
        <v>1.73</v>
      </c>
      <c r="F27" s="76"/>
      <c r="G27" s="77"/>
    </row>
    <row r="28" spans="1:7" s="59" customFormat="1" ht="24">
      <c r="A28" s="51" t="s">
        <v>56</v>
      </c>
      <c r="B28" s="61">
        <f>B26*B27</f>
        <v>5489.4803000000002</v>
      </c>
      <c r="C28" s="62"/>
      <c r="D28" s="63"/>
      <c r="E28" s="61">
        <f>E26*E27</f>
        <v>4110.8606</v>
      </c>
      <c r="F28" s="62"/>
      <c r="G28" s="63"/>
    </row>
    <row r="29" spans="1:7" ht="24">
      <c r="A29" s="49" t="s">
        <v>29</v>
      </c>
      <c r="B29" s="18">
        <f>B28-B24</f>
        <v>2702.6803</v>
      </c>
      <c r="C29" s="18"/>
      <c r="D29" s="18">
        <f>B28-D24</f>
        <v>33.570299999999406</v>
      </c>
      <c r="E29" s="57">
        <f>E28-E24</f>
        <v>1792.7006000000001</v>
      </c>
      <c r="F29" s="57"/>
      <c r="G29" s="57">
        <f>E28-G24</f>
        <v>-883.23939999999948</v>
      </c>
    </row>
    <row r="30" spans="1:7" ht="24">
      <c r="A30" s="53" t="s">
        <v>60</v>
      </c>
      <c r="B30" s="58">
        <f>B27-B25</f>
        <v>0.85</v>
      </c>
      <c r="C30" s="58"/>
      <c r="D30" s="58">
        <f>B27-D25</f>
        <v>1.0000000000000009E-2</v>
      </c>
      <c r="E30" s="58">
        <f>E27-E25</f>
        <v>0.75</v>
      </c>
      <c r="F30" s="58"/>
      <c r="G30" s="58">
        <f>E27-G25</f>
        <v>-0.37000000000000011</v>
      </c>
    </row>
  </sheetData>
  <mergeCells count="9">
    <mergeCell ref="B27:D27"/>
    <mergeCell ref="E27:G27"/>
    <mergeCell ref="B28:D28"/>
    <mergeCell ref="E28:G28"/>
    <mergeCell ref="B3:G3"/>
    <mergeCell ref="B4:D4"/>
    <mergeCell ref="E4:G4"/>
    <mergeCell ref="B26:D26"/>
    <mergeCell ref="E26:G26"/>
  </mergeCells>
  <pageMargins left="0.18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11" sqref="J11"/>
    </sheetView>
  </sheetViews>
  <sheetFormatPr defaultRowHeight="15"/>
  <cols>
    <col min="1" max="1" width="39.7109375" customWidth="1"/>
    <col min="2" max="7" width="11.5703125" customWidth="1"/>
  </cols>
  <sheetData>
    <row r="1" spans="1:7" ht="27.75">
      <c r="A1" s="31" t="s">
        <v>63</v>
      </c>
      <c r="B1" s="31"/>
      <c r="C1" s="31"/>
      <c r="D1" s="31"/>
      <c r="E1" s="31"/>
      <c r="F1" s="31"/>
      <c r="G1" s="31"/>
    </row>
    <row r="2" spans="1:7" ht="21.75">
      <c r="A2" s="32"/>
      <c r="B2" s="32"/>
      <c r="C2" s="32"/>
      <c r="D2" s="32"/>
      <c r="E2" s="32"/>
      <c r="F2" s="32"/>
      <c r="G2" s="32" t="s">
        <v>32</v>
      </c>
    </row>
    <row r="3" spans="1:7" ht="27.75">
      <c r="A3" s="33"/>
      <c r="B3" s="78" t="s">
        <v>31</v>
      </c>
      <c r="C3" s="79"/>
      <c r="D3" s="79"/>
      <c r="E3" s="79"/>
      <c r="F3" s="79"/>
      <c r="G3" s="80"/>
    </row>
    <row r="4" spans="1:7" ht="27.75">
      <c r="A4" s="34" t="s">
        <v>1</v>
      </c>
      <c r="B4" s="78" t="s">
        <v>2</v>
      </c>
      <c r="C4" s="79"/>
      <c r="D4" s="80"/>
      <c r="E4" s="78" t="s">
        <v>3</v>
      </c>
      <c r="F4" s="79"/>
      <c r="G4" s="80"/>
    </row>
    <row r="5" spans="1:7" ht="27.75">
      <c r="A5" s="35"/>
      <c r="B5" s="36" t="s">
        <v>4</v>
      </c>
      <c r="C5" s="36" t="s">
        <v>33</v>
      </c>
      <c r="D5" s="36" t="s">
        <v>6</v>
      </c>
      <c r="E5" s="36" t="s">
        <v>4</v>
      </c>
      <c r="F5" s="36" t="s">
        <v>33</v>
      </c>
      <c r="G5" s="36" t="s">
        <v>6</v>
      </c>
    </row>
    <row r="6" spans="1:7" ht="24">
      <c r="A6" s="37" t="s">
        <v>34</v>
      </c>
      <c r="B6" s="38">
        <f t="shared" ref="B6:D6" si="0">+B7+B12+B20</f>
        <v>2951.47</v>
      </c>
      <c r="C6" s="38">
        <f t="shared" si="0"/>
        <v>1278.3700000000001</v>
      </c>
      <c r="D6" s="38">
        <f t="shared" si="0"/>
        <v>4229.8399999999992</v>
      </c>
      <c r="E6" s="38">
        <f t="shared" ref="E6:G6" si="1">+E7+E12+E20</f>
        <v>3150.35</v>
      </c>
      <c r="F6" s="38">
        <f t="shared" si="1"/>
        <v>841.3900000000001</v>
      </c>
      <c r="G6" s="38">
        <f t="shared" si="1"/>
        <v>3991.7400000000002</v>
      </c>
    </row>
    <row r="7" spans="1:7" ht="24">
      <c r="A7" s="39" t="s">
        <v>35</v>
      </c>
      <c r="B7" s="40">
        <f t="shared" ref="B7:D7" si="2">+B8+B9+B10+B11</f>
        <v>897.62</v>
      </c>
      <c r="C7" s="40">
        <f t="shared" si="2"/>
        <v>1172.1500000000001</v>
      </c>
      <c r="D7" s="40">
        <f t="shared" si="2"/>
        <v>2069.77</v>
      </c>
      <c r="E7" s="40">
        <f t="shared" ref="E7:G7" si="3">+E8+E9+E10+E11</f>
        <v>1285.26</v>
      </c>
      <c r="F7" s="40">
        <f t="shared" si="3"/>
        <v>741.42000000000007</v>
      </c>
      <c r="G7" s="40">
        <f t="shared" si="3"/>
        <v>2026.6800000000003</v>
      </c>
    </row>
    <row r="8" spans="1:7" ht="24">
      <c r="A8" s="41" t="s">
        <v>36</v>
      </c>
      <c r="B8" s="42">
        <v>182.81</v>
      </c>
      <c r="C8" s="42">
        <v>190.63</v>
      </c>
      <c r="D8" s="42">
        <f>+B8+C8</f>
        <v>373.44</v>
      </c>
      <c r="E8" s="42">
        <v>325.81</v>
      </c>
      <c r="F8" s="42">
        <v>93.75</v>
      </c>
      <c r="G8" s="42">
        <f>+E8+F8</f>
        <v>419.56</v>
      </c>
    </row>
    <row r="9" spans="1:7" ht="24">
      <c r="A9" s="41" t="s">
        <v>37</v>
      </c>
      <c r="B9" s="43">
        <v>146.08000000000001</v>
      </c>
      <c r="C9" s="43">
        <v>127.9</v>
      </c>
      <c r="D9" s="42">
        <f t="shared" ref="D9:D11" si="4">+B9+C9</f>
        <v>273.98</v>
      </c>
      <c r="E9" s="43">
        <v>177.08</v>
      </c>
      <c r="F9" s="43">
        <v>81.5</v>
      </c>
      <c r="G9" s="42">
        <f t="shared" ref="G9:G11" si="5">+E9+F9</f>
        <v>258.58000000000004</v>
      </c>
    </row>
    <row r="10" spans="1:7" ht="24">
      <c r="A10" s="41" t="s">
        <v>38</v>
      </c>
      <c r="B10" s="43">
        <v>73.069999999999993</v>
      </c>
      <c r="C10" s="43">
        <v>461.26</v>
      </c>
      <c r="D10" s="42">
        <f t="shared" si="4"/>
        <v>534.32999999999993</v>
      </c>
      <c r="E10" s="43">
        <v>111.67</v>
      </c>
      <c r="F10" s="43">
        <v>331.22</v>
      </c>
      <c r="G10" s="42">
        <f t="shared" si="5"/>
        <v>442.89000000000004</v>
      </c>
    </row>
    <row r="11" spans="1:7" ht="24">
      <c r="A11" s="41" t="s">
        <v>39</v>
      </c>
      <c r="B11" s="43">
        <v>495.66</v>
      </c>
      <c r="C11" s="43">
        <v>392.36</v>
      </c>
      <c r="D11" s="42">
        <f t="shared" si="4"/>
        <v>888.02</v>
      </c>
      <c r="E11" s="43">
        <v>670.7</v>
      </c>
      <c r="F11" s="43">
        <v>234.95</v>
      </c>
      <c r="G11" s="42">
        <f t="shared" si="5"/>
        <v>905.65000000000009</v>
      </c>
    </row>
    <row r="12" spans="1:7" ht="24">
      <c r="A12" s="39" t="s">
        <v>40</v>
      </c>
      <c r="B12" s="40">
        <f>+B13+B14+B15+B16+B17+B18+B19</f>
        <v>2053.85</v>
      </c>
      <c r="C12" s="40">
        <f>+C13+C14+C15+C16+C17+C18+C19</f>
        <v>9.77</v>
      </c>
      <c r="D12" s="40">
        <f>+B12+C12</f>
        <v>2063.62</v>
      </c>
      <c r="E12" s="40">
        <f>+E13+E14+E15+E16+E17+E18+E19</f>
        <v>1865.09</v>
      </c>
      <c r="F12" s="40">
        <f>+F13+F14+F15+F16+F17+F18+F19</f>
        <v>8.9499999999999993</v>
      </c>
      <c r="G12" s="40">
        <f>+E12+F12</f>
        <v>1874.04</v>
      </c>
    </row>
    <row r="13" spans="1:7" ht="24">
      <c r="A13" s="41" t="s">
        <v>41</v>
      </c>
      <c r="B13" s="43">
        <v>508.18</v>
      </c>
      <c r="C13" s="43">
        <v>0</v>
      </c>
      <c r="D13" s="43">
        <f>+B13+C13</f>
        <v>508.18</v>
      </c>
      <c r="E13" s="43">
        <v>545.62</v>
      </c>
      <c r="F13" s="43">
        <v>0</v>
      </c>
      <c r="G13" s="43">
        <f>+E13+F13</f>
        <v>545.62</v>
      </c>
    </row>
    <row r="14" spans="1:7" ht="24">
      <c r="A14" s="41" t="s">
        <v>42</v>
      </c>
      <c r="B14" s="43">
        <v>765.33</v>
      </c>
      <c r="C14" s="43">
        <v>0</v>
      </c>
      <c r="D14" s="43">
        <f t="shared" ref="D14:D19" si="6">+B14+C14</f>
        <v>765.33</v>
      </c>
      <c r="E14" s="43">
        <v>708.33</v>
      </c>
      <c r="F14" s="43">
        <v>0</v>
      </c>
      <c r="G14" s="43">
        <f t="shared" ref="G14:G19" si="7">+E14+F14</f>
        <v>708.33</v>
      </c>
    </row>
    <row r="15" spans="1:7" ht="24">
      <c r="A15" s="41" t="s">
        <v>43</v>
      </c>
      <c r="B15" s="43">
        <v>214.01</v>
      </c>
      <c r="C15" s="43">
        <v>0</v>
      </c>
      <c r="D15" s="43">
        <f t="shared" si="6"/>
        <v>214.01</v>
      </c>
      <c r="E15" s="43">
        <v>151.96</v>
      </c>
      <c r="F15" s="43">
        <v>0</v>
      </c>
      <c r="G15" s="43">
        <f t="shared" si="7"/>
        <v>151.96</v>
      </c>
    </row>
    <row r="16" spans="1:7" ht="24">
      <c r="A16" s="41" t="s">
        <v>58</v>
      </c>
      <c r="B16" s="43">
        <v>55.56</v>
      </c>
      <c r="C16" s="43">
        <v>0</v>
      </c>
      <c r="D16" s="43">
        <f t="shared" si="6"/>
        <v>55.56</v>
      </c>
      <c r="E16" s="43">
        <v>0</v>
      </c>
      <c r="F16" s="43">
        <v>0</v>
      </c>
      <c r="G16" s="43">
        <f t="shared" si="7"/>
        <v>0</v>
      </c>
    </row>
    <row r="17" spans="1:7" ht="24">
      <c r="A17" s="41" t="s">
        <v>44</v>
      </c>
      <c r="B17" s="44">
        <v>128.96</v>
      </c>
      <c r="C17" s="44">
        <v>0</v>
      </c>
      <c r="D17" s="43">
        <f t="shared" si="6"/>
        <v>128.96</v>
      </c>
      <c r="E17" s="44">
        <v>55</v>
      </c>
      <c r="F17" s="44">
        <v>0</v>
      </c>
      <c r="G17" s="43">
        <f t="shared" si="7"/>
        <v>55</v>
      </c>
    </row>
    <row r="18" spans="1:7" ht="24">
      <c r="A18" s="45" t="s">
        <v>45</v>
      </c>
      <c r="B18" s="44">
        <v>379.36</v>
      </c>
      <c r="C18" s="44">
        <v>8.5</v>
      </c>
      <c r="D18" s="43">
        <f t="shared" si="6"/>
        <v>387.86</v>
      </c>
      <c r="E18" s="44">
        <v>392.08</v>
      </c>
      <c r="F18" s="44">
        <v>4.29</v>
      </c>
      <c r="G18" s="43">
        <f t="shared" si="7"/>
        <v>396.37</v>
      </c>
    </row>
    <row r="19" spans="1:7" ht="24">
      <c r="A19" s="41" t="s">
        <v>46</v>
      </c>
      <c r="B19" s="44">
        <v>2.4500000000000002</v>
      </c>
      <c r="C19" s="44">
        <v>1.27</v>
      </c>
      <c r="D19" s="43">
        <f t="shared" si="6"/>
        <v>3.72</v>
      </c>
      <c r="E19" s="44">
        <v>12.1</v>
      </c>
      <c r="F19" s="44">
        <v>4.66</v>
      </c>
      <c r="G19" s="43">
        <f t="shared" si="7"/>
        <v>16.759999999999998</v>
      </c>
    </row>
    <row r="20" spans="1:7" ht="24">
      <c r="A20" s="39" t="s">
        <v>47</v>
      </c>
      <c r="B20" s="46"/>
      <c r="C20" s="46">
        <f>ROUND((B7+C7+B12+C12)*0.07*4/12,2)</f>
        <v>96.45</v>
      </c>
      <c r="D20" s="46">
        <f>ROUND((D7+D12)*0.07*4/12,2)</f>
        <v>96.45</v>
      </c>
      <c r="E20" s="46"/>
      <c r="F20" s="46">
        <f>ROUND((E7+F7+E12+F12)*0.07*4/12,2)</f>
        <v>91.02</v>
      </c>
      <c r="G20" s="46">
        <f>ROUND((G7+G12)*0.07*4/12,2)</f>
        <v>91.02</v>
      </c>
    </row>
    <row r="21" spans="1:7" ht="24">
      <c r="A21" s="39" t="s">
        <v>48</v>
      </c>
      <c r="B21" s="47">
        <f t="shared" ref="B21:D21" si="8">+B22+B23+B24</f>
        <v>0</v>
      </c>
      <c r="C21" s="47">
        <f t="shared" si="8"/>
        <v>835.24</v>
      </c>
      <c r="D21" s="47">
        <f t="shared" si="8"/>
        <v>835.24</v>
      </c>
      <c r="E21" s="47">
        <f t="shared" ref="E21:G21" si="9">+E22+E23+E24</f>
        <v>0</v>
      </c>
      <c r="F21" s="47">
        <f t="shared" si="9"/>
        <v>762.5100000000001</v>
      </c>
      <c r="G21" s="47">
        <f t="shared" si="9"/>
        <v>762.5100000000001</v>
      </c>
    </row>
    <row r="22" spans="1:7" ht="24">
      <c r="A22" s="41" t="s">
        <v>49</v>
      </c>
      <c r="B22" s="44">
        <v>0</v>
      </c>
      <c r="C22" s="44">
        <v>688.76</v>
      </c>
      <c r="D22" s="44">
        <f>+B22+C22</f>
        <v>688.76</v>
      </c>
      <c r="E22" s="44">
        <v>0</v>
      </c>
      <c r="F22" s="44">
        <v>652.45000000000005</v>
      </c>
      <c r="G22" s="44">
        <f>+E22+F22</f>
        <v>652.45000000000005</v>
      </c>
    </row>
    <row r="23" spans="1:7" ht="24">
      <c r="A23" s="41" t="s">
        <v>50</v>
      </c>
      <c r="B23" s="44">
        <v>0</v>
      </c>
      <c r="C23" s="44">
        <v>132.38</v>
      </c>
      <c r="D23" s="44">
        <f t="shared" ref="D23:D24" si="10">+B23+C23</f>
        <v>132.38</v>
      </c>
      <c r="E23" s="44">
        <v>0</v>
      </c>
      <c r="F23" s="44">
        <v>96.36</v>
      </c>
      <c r="G23" s="44">
        <f t="shared" ref="G23:G24" si="11">+E23+F23</f>
        <v>96.36</v>
      </c>
    </row>
    <row r="24" spans="1:7" ht="24">
      <c r="A24" s="48" t="s">
        <v>51</v>
      </c>
      <c r="B24" s="44">
        <v>0</v>
      </c>
      <c r="C24" s="44">
        <v>14.1</v>
      </c>
      <c r="D24" s="44">
        <f t="shared" si="10"/>
        <v>14.1</v>
      </c>
      <c r="E24" s="44">
        <v>0</v>
      </c>
      <c r="F24" s="44">
        <v>13.7</v>
      </c>
      <c r="G24" s="44">
        <f t="shared" si="11"/>
        <v>13.7</v>
      </c>
    </row>
    <row r="25" spans="1:7" ht="24">
      <c r="A25" s="39" t="s">
        <v>52</v>
      </c>
      <c r="B25" s="47">
        <f t="shared" ref="B25:D25" si="12">+B6+B21</f>
        <v>2951.47</v>
      </c>
      <c r="C25" s="47">
        <f t="shared" si="12"/>
        <v>2113.61</v>
      </c>
      <c r="D25" s="47">
        <f t="shared" si="12"/>
        <v>5065.079999999999</v>
      </c>
      <c r="E25" s="47">
        <f t="shared" ref="E25:G25" si="13">+E6+E21</f>
        <v>3150.35</v>
      </c>
      <c r="F25" s="47">
        <f t="shared" si="13"/>
        <v>1603.9</v>
      </c>
      <c r="G25" s="47">
        <f t="shared" si="13"/>
        <v>4754.25</v>
      </c>
    </row>
    <row r="26" spans="1:7" ht="24">
      <c r="A26" s="49" t="s">
        <v>25</v>
      </c>
      <c r="B26" s="18">
        <f>ROUND(B25/B27,2)</f>
        <v>4.26</v>
      </c>
      <c r="C26" s="18">
        <f>ROUND(C25/B27,2)</f>
        <v>3.05</v>
      </c>
      <c r="D26" s="18">
        <f>ROUND(D25/B27,2)</f>
        <v>7.31</v>
      </c>
      <c r="E26" s="18">
        <f>ROUND(E25/E27,2)</f>
        <v>4.9000000000000004</v>
      </c>
      <c r="F26" s="18">
        <f>ROUND(F25/E27,2)</f>
        <v>2.4900000000000002</v>
      </c>
      <c r="G26" s="18">
        <f>ROUND(G25/E27,2)</f>
        <v>7.39</v>
      </c>
    </row>
    <row r="27" spans="1:7" s="59" customFormat="1" ht="24">
      <c r="A27" s="51" t="s">
        <v>54</v>
      </c>
      <c r="B27" s="82">
        <v>693</v>
      </c>
      <c r="C27" s="83"/>
      <c r="D27" s="84"/>
      <c r="E27" s="72">
        <v>643</v>
      </c>
      <c r="F27" s="73"/>
      <c r="G27" s="74"/>
    </row>
    <row r="28" spans="1:7" s="60" customFormat="1" ht="24">
      <c r="A28" s="51" t="s">
        <v>55</v>
      </c>
      <c r="B28" s="75">
        <v>6.87</v>
      </c>
      <c r="C28" s="76"/>
      <c r="D28" s="77"/>
      <c r="E28" s="75">
        <v>6.87</v>
      </c>
      <c r="F28" s="76"/>
      <c r="G28" s="77"/>
    </row>
    <row r="29" spans="1:7" s="59" customFormat="1" ht="24">
      <c r="A29" s="51" t="s">
        <v>56</v>
      </c>
      <c r="B29" s="61">
        <f>B27*B28</f>
        <v>4760.91</v>
      </c>
      <c r="C29" s="62"/>
      <c r="D29" s="63"/>
      <c r="E29" s="61">
        <f>E27*E28</f>
        <v>4417.41</v>
      </c>
      <c r="F29" s="62"/>
      <c r="G29" s="63"/>
    </row>
    <row r="30" spans="1:7" ht="24">
      <c r="A30" s="49" t="s">
        <v>29</v>
      </c>
      <c r="B30" s="18">
        <f>B29-B25</f>
        <v>1809.44</v>
      </c>
      <c r="C30" s="18"/>
      <c r="D30" s="18">
        <f>B29-D25</f>
        <v>-304.16999999999916</v>
      </c>
      <c r="E30" s="57">
        <f>E29-E25</f>
        <v>1267.06</v>
      </c>
      <c r="F30" s="57"/>
      <c r="G30" s="57">
        <f>E29-G25</f>
        <v>-336.84000000000015</v>
      </c>
    </row>
    <row r="31" spans="1:7" ht="24">
      <c r="A31" s="53" t="s">
        <v>60</v>
      </c>
      <c r="B31" s="58">
        <f>B28-B26</f>
        <v>2.6100000000000003</v>
      </c>
      <c r="C31" s="58"/>
      <c r="D31" s="58">
        <f>B28-D26</f>
        <v>-0.4399999999999995</v>
      </c>
      <c r="E31" s="58">
        <f>E28-E26</f>
        <v>1.9699999999999998</v>
      </c>
      <c r="F31" s="58"/>
      <c r="G31" s="58">
        <f>E28-G26</f>
        <v>-0.51999999999999957</v>
      </c>
    </row>
  </sheetData>
  <mergeCells count="9">
    <mergeCell ref="B29:D29"/>
    <mergeCell ref="E29:G29"/>
    <mergeCell ref="E4:G4"/>
    <mergeCell ref="B4:D4"/>
    <mergeCell ref="B3:G3"/>
    <mergeCell ref="B27:D27"/>
    <mergeCell ref="E27:G27"/>
    <mergeCell ref="B28:D28"/>
    <mergeCell ref="E28:G28"/>
  </mergeCells>
  <pageMargins left="0.18" right="0.1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4" sqref="J14"/>
    </sheetView>
  </sheetViews>
  <sheetFormatPr defaultRowHeight="15"/>
  <cols>
    <col min="1" max="1" width="39.7109375" customWidth="1"/>
    <col min="2" max="7" width="11.42578125" customWidth="1"/>
  </cols>
  <sheetData>
    <row r="1" spans="1:7" ht="27.75">
      <c r="A1" s="31" t="s">
        <v>64</v>
      </c>
      <c r="B1" s="31"/>
      <c r="C1" s="31"/>
      <c r="D1" s="31"/>
      <c r="E1" s="31"/>
      <c r="F1" s="31"/>
      <c r="G1" s="31"/>
    </row>
    <row r="2" spans="1:7" ht="21.75">
      <c r="A2" s="32"/>
      <c r="B2" s="32"/>
      <c r="C2" s="32"/>
      <c r="D2" s="32"/>
      <c r="E2" s="32"/>
      <c r="F2" s="32"/>
      <c r="G2" s="32" t="s">
        <v>32</v>
      </c>
    </row>
    <row r="3" spans="1:7" ht="27.75">
      <c r="A3" s="33"/>
      <c r="B3" s="78" t="s">
        <v>31</v>
      </c>
      <c r="C3" s="79"/>
      <c r="D3" s="79"/>
      <c r="E3" s="79"/>
      <c r="F3" s="79"/>
      <c r="G3" s="80"/>
    </row>
    <row r="4" spans="1:7" ht="27.75">
      <c r="A4" s="34" t="s">
        <v>1</v>
      </c>
      <c r="B4" s="81" t="s">
        <v>2</v>
      </c>
      <c r="C4" s="81"/>
      <c r="D4" s="81"/>
      <c r="E4" s="81" t="s">
        <v>3</v>
      </c>
      <c r="F4" s="81"/>
      <c r="G4" s="81"/>
    </row>
    <row r="5" spans="1:7" ht="27.75">
      <c r="A5" s="35"/>
      <c r="B5" s="36" t="s">
        <v>4</v>
      </c>
      <c r="C5" s="36" t="s">
        <v>33</v>
      </c>
      <c r="D5" s="36" t="s">
        <v>6</v>
      </c>
      <c r="E5" s="36" t="s">
        <v>4</v>
      </c>
      <c r="F5" s="36" t="s">
        <v>33</v>
      </c>
      <c r="G5" s="36" t="s">
        <v>6</v>
      </c>
    </row>
    <row r="6" spans="1:7" ht="24">
      <c r="A6" s="37" t="s">
        <v>34</v>
      </c>
      <c r="B6" s="38">
        <f t="shared" ref="B6:G6" si="0">+B7+B12+B19</f>
        <v>2362.16</v>
      </c>
      <c r="C6" s="38">
        <f t="shared" si="0"/>
        <v>1311.13</v>
      </c>
      <c r="D6" s="38">
        <f t="shared" si="0"/>
        <v>3673.2899999999995</v>
      </c>
      <c r="E6" s="38">
        <f t="shared" si="0"/>
        <v>1717.38</v>
      </c>
      <c r="F6" s="38">
        <f t="shared" si="0"/>
        <v>1810.9599999999998</v>
      </c>
      <c r="G6" s="38">
        <f t="shared" si="0"/>
        <v>3528.3400000000006</v>
      </c>
    </row>
    <row r="7" spans="1:7" ht="24">
      <c r="A7" s="39" t="s">
        <v>35</v>
      </c>
      <c r="B7" s="40">
        <f t="shared" ref="B7:G7" si="1">+B8+B9+B10+B11</f>
        <v>1453.82</v>
      </c>
      <c r="C7" s="40">
        <f t="shared" si="1"/>
        <v>1137.6300000000001</v>
      </c>
      <c r="D7" s="40">
        <f t="shared" si="1"/>
        <v>2591.4499999999998</v>
      </c>
      <c r="E7" s="40">
        <f t="shared" si="1"/>
        <v>938.41000000000008</v>
      </c>
      <c r="F7" s="40">
        <f t="shared" si="1"/>
        <v>1552.06</v>
      </c>
      <c r="G7" s="40">
        <f t="shared" si="1"/>
        <v>2490.4700000000003</v>
      </c>
    </row>
    <row r="8" spans="1:7" ht="24">
      <c r="A8" s="41" t="s">
        <v>36</v>
      </c>
      <c r="B8" s="42">
        <v>417.09</v>
      </c>
      <c r="C8" s="42">
        <v>316.66000000000003</v>
      </c>
      <c r="D8" s="42">
        <f>+B8+C8</f>
        <v>733.75</v>
      </c>
      <c r="E8" s="42">
        <v>259.64</v>
      </c>
      <c r="F8" s="42">
        <v>441.13</v>
      </c>
      <c r="G8" s="42">
        <f>+E8+F8</f>
        <v>700.77</v>
      </c>
    </row>
    <row r="9" spans="1:7" ht="24">
      <c r="A9" s="41" t="s">
        <v>37</v>
      </c>
      <c r="B9" s="43">
        <v>372.9</v>
      </c>
      <c r="C9" s="43">
        <v>312.88</v>
      </c>
      <c r="D9" s="42">
        <f t="shared" ref="D9:D18" si="2">+B9+C9</f>
        <v>685.78</v>
      </c>
      <c r="E9" s="43">
        <v>264.77999999999997</v>
      </c>
      <c r="F9" s="43">
        <v>488.49</v>
      </c>
      <c r="G9" s="42">
        <f t="shared" ref="G9:G11" si="3">+E9+F9</f>
        <v>753.27</v>
      </c>
    </row>
    <row r="10" spans="1:7" ht="24">
      <c r="A10" s="41" t="s">
        <v>38</v>
      </c>
      <c r="B10" s="43">
        <v>18.28</v>
      </c>
      <c r="C10" s="43">
        <v>139.96</v>
      </c>
      <c r="D10" s="42">
        <f t="shared" si="2"/>
        <v>158.24</v>
      </c>
      <c r="E10" s="43">
        <v>17.7</v>
      </c>
      <c r="F10" s="43">
        <v>170.95</v>
      </c>
      <c r="G10" s="42">
        <f t="shared" si="3"/>
        <v>188.64999999999998</v>
      </c>
    </row>
    <row r="11" spans="1:7" ht="24">
      <c r="A11" s="41" t="s">
        <v>39</v>
      </c>
      <c r="B11" s="43">
        <v>645.54999999999995</v>
      </c>
      <c r="C11" s="43">
        <v>368.13</v>
      </c>
      <c r="D11" s="42">
        <f t="shared" si="2"/>
        <v>1013.68</v>
      </c>
      <c r="E11" s="43">
        <v>396.29</v>
      </c>
      <c r="F11" s="43">
        <v>451.49</v>
      </c>
      <c r="G11" s="42">
        <f t="shared" si="3"/>
        <v>847.78</v>
      </c>
    </row>
    <row r="12" spans="1:7" ht="24">
      <c r="A12" s="39" t="s">
        <v>40</v>
      </c>
      <c r="B12" s="40">
        <f t="shared" ref="B12:G12" si="4">+B13+B14+B15+B16+B17+B18</f>
        <v>908.33999999999992</v>
      </c>
      <c r="C12" s="40">
        <f t="shared" si="4"/>
        <v>49.28</v>
      </c>
      <c r="D12" s="40">
        <f t="shared" si="4"/>
        <v>957.62000000000012</v>
      </c>
      <c r="E12" s="40">
        <f t="shared" si="4"/>
        <v>778.97</v>
      </c>
      <c r="F12" s="40">
        <f t="shared" si="4"/>
        <v>139.57999999999998</v>
      </c>
      <c r="G12" s="40">
        <f t="shared" si="4"/>
        <v>918.55</v>
      </c>
    </row>
    <row r="13" spans="1:7" ht="24">
      <c r="A13" s="41" t="s">
        <v>41</v>
      </c>
      <c r="B13" s="43">
        <v>95.52</v>
      </c>
      <c r="C13" s="43">
        <v>22.04</v>
      </c>
      <c r="D13" s="43">
        <f t="shared" si="2"/>
        <v>117.56</v>
      </c>
      <c r="E13" s="43">
        <v>50.71</v>
      </c>
      <c r="F13" s="43">
        <v>99.42</v>
      </c>
      <c r="G13" s="43">
        <f>+E13+F13</f>
        <v>150.13</v>
      </c>
    </row>
    <row r="14" spans="1:7" ht="24">
      <c r="A14" s="41" t="s">
        <v>42</v>
      </c>
      <c r="B14" s="43">
        <v>369.97</v>
      </c>
      <c r="C14" s="43">
        <v>0</v>
      </c>
      <c r="D14" s="43">
        <f t="shared" si="2"/>
        <v>369.97</v>
      </c>
      <c r="E14" s="43">
        <v>406.5</v>
      </c>
      <c r="F14" s="43">
        <v>0</v>
      </c>
      <c r="G14" s="43">
        <f t="shared" ref="G14:G18" si="5">+E14+F14</f>
        <v>406.5</v>
      </c>
    </row>
    <row r="15" spans="1:7" ht="24">
      <c r="A15" s="41" t="s">
        <v>43</v>
      </c>
      <c r="B15" s="43">
        <v>8.64</v>
      </c>
      <c r="C15" s="43">
        <v>0</v>
      </c>
      <c r="D15" s="43">
        <f t="shared" si="2"/>
        <v>8.64</v>
      </c>
      <c r="E15" s="43">
        <v>41.79</v>
      </c>
      <c r="F15" s="43">
        <v>0</v>
      </c>
      <c r="G15" s="43">
        <f t="shared" si="5"/>
        <v>41.79</v>
      </c>
    </row>
    <row r="16" spans="1:7" ht="24">
      <c r="A16" s="41" t="s">
        <v>44</v>
      </c>
      <c r="B16" s="44">
        <v>93.01</v>
      </c>
      <c r="C16" s="44">
        <v>0</v>
      </c>
      <c r="D16" s="43">
        <f t="shared" si="2"/>
        <v>93.01</v>
      </c>
      <c r="E16" s="44">
        <v>63.16</v>
      </c>
      <c r="F16" s="44">
        <v>0</v>
      </c>
      <c r="G16" s="43">
        <f t="shared" si="5"/>
        <v>63.16</v>
      </c>
    </row>
    <row r="17" spans="1:7" ht="24">
      <c r="A17" s="45" t="s">
        <v>45</v>
      </c>
      <c r="B17" s="44">
        <v>341.2</v>
      </c>
      <c r="C17" s="44">
        <v>27.24</v>
      </c>
      <c r="D17" s="43">
        <f t="shared" si="2"/>
        <v>368.44</v>
      </c>
      <c r="E17" s="44">
        <v>216.81</v>
      </c>
      <c r="F17" s="44">
        <v>40.159999999999997</v>
      </c>
      <c r="G17" s="43">
        <f t="shared" si="5"/>
        <v>256.97000000000003</v>
      </c>
    </row>
    <row r="18" spans="1:7" ht="24">
      <c r="A18" s="41" t="s">
        <v>46</v>
      </c>
      <c r="B18" s="44">
        <v>0</v>
      </c>
      <c r="C18" s="44">
        <v>0</v>
      </c>
      <c r="D18" s="43">
        <f t="shared" si="2"/>
        <v>0</v>
      </c>
      <c r="E18" s="44">
        <v>0</v>
      </c>
      <c r="F18" s="44">
        <v>0</v>
      </c>
      <c r="G18" s="43">
        <f t="shared" si="5"/>
        <v>0</v>
      </c>
    </row>
    <row r="19" spans="1:7" ht="24">
      <c r="A19" s="39" t="s">
        <v>47</v>
      </c>
      <c r="B19" s="46"/>
      <c r="C19" s="46">
        <f>ROUND((B7+C7+B12+C12)*0.07*6/12,2)</f>
        <v>124.22</v>
      </c>
      <c r="D19" s="46">
        <f>ROUND((D7+D12)*0.07*6/12,2)</f>
        <v>124.22</v>
      </c>
      <c r="E19" s="46"/>
      <c r="F19" s="46">
        <f>ROUND((E7+F7+E12+F12)*0.07*6/12,2)</f>
        <v>119.32</v>
      </c>
      <c r="G19" s="46">
        <f>ROUND((G7+G12)*0.07*6/12,2)</f>
        <v>119.32</v>
      </c>
    </row>
    <row r="20" spans="1:7" ht="24">
      <c r="A20" s="39" t="s">
        <v>48</v>
      </c>
      <c r="B20" s="47">
        <f t="shared" ref="B20:G20" si="6">+B21+B22+B23</f>
        <v>0</v>
      </c>
      <c r="C20" s="47">
        <f t="shared" si="6"/>
        <v>774.08999999999992</v>
      </c>
      <c r="D20" s="47">
        <f t="shared" si="6"/>
        <v>774.08999999999992</v>
      </c>
      <c r="E20" s="47">
        <f t="shared" si="6"/>
        <v>0</v>
      </c>
      <c r="F20" s="47">
        <f t="shared" si="6"/>
        <v>759.70999999999992</v>
      </c>
      <c r="G20" s="47">
        <f t="shared" si="6"/>
        <v>759.70999999999992</v>
      </c>
    </row>
    <row r="21" spans="1:7" ht="24">
      <c r="A21" s="41" t="s">
        <v>49</v>
      </c>
      <c r="B21" s="44">
        <v>0</v>
      </c>
      <c r="C21" s="44">
        <v>690.03</v>
      </c>
      <c r="D21" s="44">
        <f t="shared" ref="D21:D23" si="7">+B21+C21</f>
        <v>690.03</v>
      </c>
      <c r="E21" s="44">
        <v>0</v>
      </c>
      <c r="F21" s="44">
        <v>682.49</v>
      </c>
      <c r="G21" s="44">
        <f>+E21+F21</f>
        <v>682.49</v>
      </c>
    </row>
    <row r="22" spans="1:7" ht="24">
      <c r="A22" s="41" t="s">
        <v>50</v>
      </c>
      <c r="B22" s="44">
        <v>0</v>
      </c>
      <c r="C22" s="44">
        <v>76.290000000000006</v>
      </c>
      <c r="D22" s="44">
        <f t="shared" si="7"/>
        <v>76.290000000000006</v>
      </c>
      <c r="E22" s="44">
        <v>0</v>
      </c>
      <c r="F22" s="44">
        <v>68.67</v>
      </c>
      <c r="G22" s="44">
        <f t="shared" ref="G22:G23" si="8">+E22+F22</f>
        <v>68.67</v>
      </c>
    </row>
    <row r="23" spans="1:7" ht="24">
      <c r="A23" s="48" t="s">
        <v>51</v>
      </c>
      <c r="B23" s="44">
        <v>0</v>
      </c>
      <c r="C23" s="44">
        <v>7.77</v>
      </c>
      <c r="D23" s="44">
        <f t="shared" si="7"/>
        <v>7.77</v>
      </c>
      <c r="E23" s="44">
        <v>0</v>
      </c>
      <c r="F23" s="44">
        <v>8.5500000000000007</v>
      </c>
      <c r="G23" s="44">
        <f t="shared" si="8"/>
        <v>8.5500000000000007</v>
      </c>
    </row>
    <row r="24" spans="1:7" ht="24">
      <c r="A24" s="39" t="s">
        <v>52</v>
      </c>
      <c r="B24" s="47">
        <f t="shared" ref="B24:G24" si="9">+B6+B20</f>
        <v>2362.16</v>
      </c>
      <c r="C24" s="47">
        <f t="shared" si="9"/>
        <v>2085.2200000000003</v>
      </c>
      <c r="D24" s="47">
        <f t="shared" si="9"/>
        <v>4447.3799999999992</v>
      </c>
      <c r="E24" s="47">
        <f t="shared" si="9"/>
        <v>1717.38</v>
      </c>
      <c r="F24" s="47">
        <f t="shared" si="9"/>
        <v>2570.6699999999996</v>
      </c>
      <c r="G24" s="47">
        <f t="shared" si="9"/>
        <v>4288.05</v>
      </c>
    </row>
    <row r="25" spans="1:7" ht="24">
      <c r="A25" s="49" t="s">
        <v>53</v>
      </c>
      <c r="B25" s="47">
        <f>ROUND(B24/B26*1000,2)</f>
        <v>5592.5</v>
      </c>
      <c r="C25" s="47">
        <f>ROUND(C24/B26*1000,2)</f>
        <v>4936.83</v>
      </c>
      <c r="D25" s="47">
        <f>ROUND(D24/B26*1000,2)</f>
        <v>10529.33</v>
      </c>
      <c r="E25" s="47">
        <f>ROUND(E24/E26*1000,2)</f>
        <v>4574.1899999999996</v>
      </c>
      <c r="F25" s="47">
        <f>ROUND(F24/E26*1000,2)</f>
        <v>6846.9</v>
      </c>
      <c r="G25" s="47">
        <f>ROUND(G24/E26*1000,2)</f>
        <v>11421.09</v>
      </c>
    </row>
    <row r="26" spans="1:7" s="59" customFormat="1" ht="24">
      <c r="A26" s="51" t="s">
        <v>54</v>
      </c>
      <c r="B26" s="82">
        <v>422.38</v>
      </c>
      <c r="C26" s="83"/>
      <c r="D26" s="84"/>
      <c r="E26" s="82">
        <v>375.45</v>
      </c>
      <c r="F26" s="83"/>
      <c r="G26" s="84"/>
    </row>
    <row r="27" spans="1:7" s="60" customFormat="1" ht="24">
      <c r="A27" s="51" t="s">
        <v>55</v>
      </c>
      <c r="B27" s="75">
        <v>11.84</v>
      </c>
      <c r="C27" s="76"/>
      <c r="D27" s="77"/>
      <c r="E27" s="75">
        <v>11.84</v>
      </c>
      <c r="F27" s="76"/>
      <c r="G27" s="77"/>
    </row>
    <row r="28" spans="1:7" s="59" customFormat="1" ht="24">
      <c r="A28" s="51" t="s">
        <v>56</v>
      </c>
      <c r="B28" s="61">
        <f>B26*B27</f>
        <v>5000.9791999999998</v>
      </c>
      <c r="C28" s="62"/>
      <c r="D28" s="63"/>
      <c r="E28" s="61">
        <f>E26*E27</f>
        <v>4445.3279999999995</v>
      </c>
      <c r="F28" s="62"/>
      <c r="G28" s="63"/>
    </row>
    <row r="29" spans="1:7" ht="24">
      <c r="A29" s="49" t="s">
        <v>29</v>
      </c>
      <c r="B29" s="52">
        <f>+B28-B24</f>
        <v>2638.8191999999999</v>
      </c>
      <c r="C29" s="50"/>
      <c r="D29" s="52">
        <f>+B28-D24</f>
        <v>553.59920000000056</v>
      </c>
      <c r="E29" s="52">
        <f>+E28-E24</f>
        <v>2727.9479999999994</v>
      </c>
      <c r="F29" s="50"/>
      <c r="G29" s="52">
        <f>+E28-G24</f>
        <v>157.27799999999934</v>
      </c>
    </row>
    <row r="30" spans="1:7" ht="24">
      <c r="A30" s="53" t="s">
        <v>57</v>
      </c>
      <c r="B30" s="54">
        <f>+ROUND(B29/B26*1000,2)</f>
        <v>6247.5</v>
      </c>
      <c r="C30" s="55"/>
      <c r="D30" s="54">
        <f>+ROUND(D29/B26*1000,2)</f>
        <v>1310.67</v>
      </c>
      <c r="E30" s="54">
        <f>+ROUND(E29/E26*1000,2)</f>
        <v>7265.81</v>
      </c>
      <c r="F30" s="55"/>
      <c r="G30" s="54">
        <f>+ROUND(G29/E26*1000,2)</f>
        <v>418.91</v>
      </c>
    </row>
  </sheetData>
  <mergeCells count="9">
    <mergeCell ref="B28:D28"/>
    <mergeCell ref="E28:G28"/>
    <mergeCell ref="B26:D26"/>
    <mergeCell ref="E26:G26"/>
    <mergeCell ref="B3:G3"/>
    <mergeCell ref="B4:D4"/>
    <mergeCell ref="E4:G4"/>
    <mergeCell ref="B27:D27"/>
    <mergeCell ref="E27:G27"/>
  </mergeCells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ยางพารา</vt:lpstr>
      <vt:lpstr>มันสำปะหลัง</vt:lpstr>
      <vt:lpstr>ข้าวโพดเลี้ยงสัตว์</vt:lpstr>
      <vt:lpstr>ข้าวเหนียวนาปี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ิปิยมาภรณ์ ศรีสุข</cp:lastModifiedBy>
  <cp:lastPrinted>2017-09-27T03:38:43Z</cp:lastPrinted>
  <dcterms:created xsi:type="dcterms:W3CDTF">2017-07-24T15:53:58Z</dcterms:created>
  <dcterms:modified xsi:type="dcterms:W3CDTF">2017-11-20T03:23:35Z</dcterms:modified>
</cp:coreProperties>
</file>