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9285" tabRatio="815"/>
  </bookViews>
  <sheets>
    <sheet name="ข้าวเหนียวนาปี" sheetId="1" r:id="rId1"/>
    <sheet name="อ้อยโรงงาน" sheetId="5" r:id="rId2"/>
  </sheets>
  <calcPr calcId="144525"/>
</workbook>
</file>

<file path=xl/calcChain.xml><?xml version="1.0" encoding="utf-8"?>
<calcChain xmlns="http://schemas.openxmlformats.org/spreadsheetml/2006/main">
  <c r="E29" i="1" l="1"/>
  <c r="E28" i="1"/>
  <c r="B28" i="1"/>
  <c r="B29" i="1" s="1"/>
  <c r="E29" i="5"/>
  <c r="B29" i="5"/>
  <c r="B30" i="5" s="1"/>
  <c r="G24" i="5"/>
  <c r="D24" i="5"/>
  <c r="G23" i="5"/>
  <c r="D23" i="5"/>
  <c r="D21" i="5" s="1"/>
  <c r="G22" i="5"/>
  <c r="D22" i="5"/>
  <c r="F21" i="5"/>
  <c r="E21" i="5"/>
  <c r="C21" i="5"/>
  <c r="B21" i="5"/>
  <c r="G19" i="5"/>
  <c r="D19" i="5"/>
  <c r="G18" i="5"/>
  <c r="D18" i="5"/>
  <c r="G17" i="5"/>
  <c r="D17" i="5"/>
  <c r="G16" i="5"/>
  <c r="D16" i="5"/>
  <c r="G15" i="5"/>
  <c r="D15" i="5"/>
  <c r="G14" i="5"/>
  <c r="D14" i="5"/>
  <c r="G13" i="5"/>
  <c r="D13" i="5"/>
  <c r="F12" i="5"/>
  <c r="E12" i="5"/>
  <c r="D12" i="5"/>
  <c r="C12" i="5"/>
  <c r="B12" i="5"/>
  <c r="G11" i="5"/>
  <c r="D11" i="5"/>
  <c r="G10" i="5"/>
  <c r="D10" i="5"/>
  <c r="G9" i="5"/>
  <c r="D9" i="5"/>
  <c r="D7" i="5" s="1"/>
  <c r="D20" i="5" s="1"/>
  <c r="D6" i="5" s="1"/>
  <c r="D25" i="5" s="1"/>
  <c r="D26" i="5" s="1"/>
  <c r="G8" i="5"/>
  <c r="D8" i="5"/>
  <c r="F7" i="5"/>
  <c r="E7" i="5"/>
  <c r="C7" i="5"/>
  <c r="B7" i="5"/>
  <c r="B6" i="5"/>
  <c r="B25" i="5" s="1"/>
  <c r="B26" i="5" s="1"/>
  <c r="G12" i="5" l="1"/>
  <c r="G21" i="5"/>
  <c r="G7" i="5"/>
  <c r="G20" i="5" s="1"/>
  <c r="G6" i="5" s="1"/>
  <c r="G25" i="5" s="1"/>
  <c r="G26" i="5" s="1"/>
  <c r="E6" i="5"/>
  <c r="E25" i="5" s="1"/>
  <c r="E26" i="5" s="1"/>
  <c r="E30" i="5"/>
  <c r="E31" i="5" s="1"/>
  <c r="C20" i="5"/>
  <c r="C6" i="5" s="1"/>
  <c r="C25" i="5" s="1"/>
  <c r="C26" i="5" s="1"/>
  <c r="F20" i="5"/>
  <c r="F6" i="5" s="1"/>
  <c r="F25" i="5" s="1"/>
  <c r="F26" i="5" s="1"/>
  <c r="D30" i="5"/>
  <c r="D31" i="5" s="1"/>
  <c r="B31" i="5"/>
  <c r="G30" i="5" l="1"/>
  <c r="G31" i="5" s="1"/>
  <c r="G16" i="1" l="1"/>
  <c r="D16" i="1"/>
  <c r="F12" i="1"/>
  <c r="E12" i="1"/>
  <c r="G12" i="1" s="1"/>
  <c r="C12" i="1"/>
  <c r="B12" i="1"/>
  <c r="D12" i="1" s="1"/>
  <c r="G24" i="1" l="1"/>
  <c r="D24" i="1"/>
  <c r="G23" i="1"/>
  <c r="D23" i="1"/>
  <c r="G22" i="1"/>
  <c r="D22" i="1"/>
  <c r="F21" i="1"/>
  <c r="E21" i="1"/>
  <c r="C21" i="1"/>
  <c r="B21" i="1"/>
  <c r="G19" i="1"/>
  <c r="D19" i="1"/>
  <c r="G18" i="1"/>
  <c r="D18" i="1"/>
  <c r="G17" i="1"/>
  <c r="D17" i="1"/>
  <c r="G15" i="1"/>
  <c r="D15" i="1"/>
  <c r="G14" i="1"/>
  <c r="D14" i="1"/>
  <c r="G13" i="1"/>
  <c r="D13" i="1"/>
  <c r="G11" i="1"/>
  <c r="D11" i="1"/>
  <c r="G10" i="1"/>
  <c r="D10" i="1"/>
  <c r="G9" i="1"/>
  <c r="D9" i="1"/>
  <c r="G8" i="1"/>
  <c r="D8" i="1"/>
  <c r="G7" i="1"/>
  <c r="G20" i="1" s="1"/>
  <c r="F7" i="1"/>
  <c r="E7" i="1"/>
  <c r="C7" i="1"/>
  <c r="B7" i="1"/>
  <c r="B6" i="1" s="1"/>
  <c r="G21" i="1" l="1"/>
  <c r="D7" i="1"/>
  <c r="D20" i="1" s="1"/>
  <c r="D6" i="1" s="1"/>
  <c r="D25" i="1" s="1"/>
  <c r="D26" i="1" s="1"/>
  <c r="D21" i="1"/>
  <c r="B25" i="1"/>
  <c r="E6" i="1"/>
  <c r="E25" i="1" s="1"/>
  <c r="F20" i="1"/>
  <c r="F6" i="1" s="1"/>
  <c r="F25" i="1" s="1"/>
  <c r="F26" i="1" s="1"/>
  <c r="C20" i="1"/>
  <c r="C6" i="1" s="1"/>
  <c r="C25" i="1" s="1"/>
  <c r="C26" i="1" s="1"/>
  <c r="G6" i="1"/>
  <c r="G25" i="1" s="1"/>
  <c r="G26" i="1" l="1"/>
  <c r="G30" i="1"/>
  <c r="G31" i="1" s="1"/>
  <c r="E26" i="1"/>
  <c r="E30" i="1"/>
  <c r="E31" i="1" s="1"/>
  <c r="B26" i="1"/>
  <c r="B30" i="1"/>
  <c r="B31" i="1" s="1"/>
  <c r="D30" i="1"/>
  <c r="D31" i="1" s="1"/>
</calcChain>
</file>

<file path=xl/sharedStrings.xml><?xml version="1.0" encoding="utf-8"?>
<sst xmlns="http://schemas.openxmlformats.org/spreadsheetml/2006/main" count="76" uniqueCount="39">
  <si>
    <t>หน่วย : บาท/ไร่</t>
  </si>
  <si>
    <t>รายการ</t>
  </si>
  <si>
    <t>S1</t>
  </si>
  <si>
    <t>N</t>
  </si>
  <si>
    <t>เงินสด</t>
  </si>
  <si>
    <t>ไม่เป็นเงินสด</t>
  </si>
  <si>
    <t>รวม</t>
  </si>
  <si>
    <t>1.  ต้นทุนผันแปร</t>
  </si>
  <si>
    <t>1.1 ค่าแรงงาน</t>
  </si>
  <si>
    <t xml:space="preserve">   เตรียมดิน</t>
  </si>
  <si>
    <t xml:space="preserve">   เตรียมพันธุ์และปลูก</t>
  </si>
  <si>
    <t xml:space="preserve">   ดูแลรักษา</t>
  </si>
  <si>
    <t xml:space="preserve">   เก็บเกี่ยว</t>
  </si>
  <si>
    <t>1.2 ค่าวัสดุ</t>
  </si>
  <si>
    <t xml:space="preserve">   ค่าพันธุ์</t>
  </si>
  <si>
    <t xml:space="preserve">   ค่าปุ๋ย</t>
  </si>
  <si>
    <t xml:space="preserve">   ค่าสารปราบศัตรูพืชและวัชพืช</t>
  </si>
  <si>
    <t xml:space="preserve">   ค่าน้ำมันเชื้อเพลิงและหล่อลื่น</t>
  </si>
  <si>
    <t xml:space="preserve">   ค่าวัสดุการเกษตรและวัสดุสิ้นเปลือง</t>
  </si>
  <si>
    <t xml:space="preserve">   ค่าซ่อมแซมอุปกรณ์การเกษตร</t>
  </si>
  <si>
    <t>1.3  ค่าเสียโอกาสเงินลงทุน</t>
  </si>
  <si>
    <t>2. ต้นทุนคงที่</t>
  </si>
  <si>
    <t xml:space="preserve">   ค่าเช่าที่ดิน</t>
  </si>
  <si>
    <t xml:space="preserve">   ค่าเสื่อมอุปกรณ์การเกษตร</t>
  </si>
  <si>
    <t xml:space="preserve">    ค่าเสียโอกาสเงินลงทุนอุปกรณ์การเกษตร</t>
  </si>
  <si>
    <t>3. ต้นทุนรวมต่อไร่</t>
  </si>
  <si>
    <t xml:space="preserve">4. ต้นทุนรวมต่อเกวียน (ตัน)   </t>
  </si>
  <si>
    <t>5. ผลผลิตต่อไร่ (กก.)</t>
  </si>
  <si>
    <t>6. ราคาที่เกษตรกรขายได้ที่ไร่นา (บาท/กิโลกรัม)</t>
  </si>
  <si>
    <t>7. ผลตอบแทนต่อไร่</t>
  </si>
  <si>
    <t>8. ผลตอบแทนสุทธิต่อไร่</t>
  </si>
  <si>
    <t>9. ผลตอบแทนสุทธิต่อตัน</t>
  </si>
  <si>
    <t>มหาสารคาม</t>
  </si>
  <si>
    <t xml:space="preserve">   ค่าสารอื่นๆ และวัสดุปรับปรุงดิน</t>
  </si>
  <si>
    <t>4. ต้นทุนรวมต่อกิโลกรัม</t>
  </si>
  <si>
    <t>9. ผลตอบแทนสุทธิต่อกิโลกรัม</t>
  </si>
  <si>
    <t>ตารางที่ 52  ต้นทุนการผลิตอ้อยโรงงาน แยกตามลักษณะความเหมาะสมของพื้นที่</t>
  </si>
  <si>
    <t>ตารางที่ 51  ต้นทุนการผลิตข้าวเหนียวนาปี แยกตามลักษณะความเหมาะสมของพื้นที่</t>
  </si>
  <si>
    <t>6. ราคาที่เกษตรกรขายได้ที่ไร่นา (บาท/ตัน)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</si>
</sst>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-* #,##0.00_-;\-* #,##0.00_-;_-* &quot;-&quot;??_-;_-@_-"/>
    <numFmt numFmtId="165" formatCode="_-* #,##0_-;\-* #,##0_-;_-* &quot;-&quot;??_-;_-@_-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name val="CordiaUPC"/>
      <family val="2"/>
    </font>
    <font>
      <b/>
      <sz val="18"/>
      <name val="TH SarabunPSK"/>
      <family val="2"/>
    </font>
    <font>
      <sz val="14"/>
      <color indexed="8"/>
      <name val="TH SarabunPSK"/>
      <family val="2"/>
    </font>
    <font>
      <b/>
      <sz val="16"/>
      <name val="TH SarabunPSK"/>
      <family val="2"/>
    </font>
    <font>
      <sz val="16"/>
      <name val="TH SarabunPSK"/>
      <family val="2"/>
    </font>
    <font>
      <sz val="16"/>
      <color indexed="8"/>
      <name val="TH SarabunPSK"/>
      <family val="2"/>
    </font>
    <font>
      <sz val="16"/>
      <name val="Angsana New"/>
      <family val="1"/>
    </font>
    <font>
      <sz val="14"/>
      <name val="AngsanaUPC"/>
      <family val="1"/>
    </font>
    <font>
      <b/>
      <sz val="16"/>
      <color indexed="8"/>
      <name val="TH SarabunPSK"/>
      <family val="2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2" fillId="0" borderId="0"/>
    <xf numFmtId="165" fontId="9" fillId="0" borderId="0" applyFont="0" applyFill="0" applyBorder="0" applyAlignment="0" applyProtection="0"/>
    <xf numFmtId="0" fontId="9" fillId="0" borderId="0"/>
  </cellStyleXfs>
  <cellXfs count="47">
    <xf numFmtId="0" fontId="0" fillId="0" borderId="0" xfId="0"/>
    <xf numFmtId="2" fontId="3" fillId="0" borderId="0" xfId="2" applyNumberFormat="1" applyFont="1" applyFill="1" applyBorder="1" applyAlignment="1"/>
    <xf numFmtId="2" fontId="4" fillId="0" borderId="1" xfId="2" applyNumberFormat="1" applyFont="1" applyFill="1" applyBorder="1" applyAlignment="1"/>
    <xf numFmtId="2" fontId="3" fillId="0" borderId="2" xfId="2" applyNumberFormat="1" applyFont="1" applyFill="1" applyBorder="1" applyAlignment="1">
      <alignment horizontal="center" vertical="center"/>
    </xf>
    <xf numFmtId="2" fontId="3" fillId="0" borderId="6" xfId="2" applyNumberFormat="1" applyFont="1" applyFill="1" applyBorder="1" applyAlignment="1">
      <alignment horizontal="center" vertical="center"/>
    </xf>
    <xf numFmtId="2" fontId="3" fillId="0" borderId="8" xfId="2" applyNumberFormat="1" applyFont="1" applyFill="1" applyBorder="1" applyAlignment="1">
      <alignment horizontal="center" vertical="center"/>
    </xf>
    <xf numFmtId="49" fontId="5" fillId="0" borderId="8" xfId="2" applyNumberFormat="1" applyFont="1" applyFill="1" applyBorder="1" applyAlignment="1">
      <alignment horizontal="center" vertical="center"/>
    </xf>
    <xf numFmtId="2" fontId="5" fillId="0" borderId="9" xfId="2" applyNumberFormat="1" applyFont="1" applyFill="1" applyBorder="1" applyAlignment="1">
      <alignment vertical="center"/>
    </xf>
    <xf numFmtId="43" fontId="5" fillId="0" borderId="9" xfId="1" applyFont="1" applyFill="1" applyBorder="1" applyAlignment="1">
      <alignment horizontal="right"/>
    </xf>
    <xf numFmtId="2" fontId="5" fillId="0" borderId="10" xfId="2" applyNumberFormat="1" applyFont="1" applyFill="1" applyBorder="1" applyAlignment="1">
      <alignment vertical="center"/>
    </xf>
    <xf numFmtId="43" fontId="5" fillId="0" borderId="10" xfId="1" applyFont="1" applyFill="1" applyBorder="1" applyAlignment="1">
      <alignment horizontal="right"/>
    </xf>
    <xf numFmtId="2" fontId="6" fillId="0" borderId="10" xfId="2" applyNumberFormat="1" applyFont="1" applyFill="1" applyBorder="1" applyAlignment="1">
      <alignment vertical="center"/>
    </xf>
    <xf numFmtId="43" fontId="6" fillId="0" borderId="10" xfId="1" applyFont="1" applyFill="1" applyBorder="1"/>
    <xf numFmtId="43" fontId="7" fillId="0" borderId="10" xfId="1" applyFont="1" applyFill="1" applyBorder="1"/>
    <xf numFmtId="43" fontId="8" fillId="0" borderId="10" xfId="1" applyFont="1" applyFill="1" applyBorder="1"/>
    <xf numFmtId="43" fontId="6" fillId="0" borderId="10" xfId="1" applyFont="1" applyFill="1" applyBorder="1" applyAlignment="1">
      <alignment vertical="center"/>
    </xf>
    <xf numFmtId="43" fontId="7" fillId="0" borderId="10" xfId="1" applyFont="1" applyFill="1" applyBorder="1" applyAlignment="1">
      <alignment vertical="center"/>
    </xf>
    <xf numFmtId="2" fontId="6" fillId="0" borderId="10" xfId="3" applyNumberFormat="1" applyFont="1" applyBorder="1" applyAlignment="1">
      <alignment vertical="center"/>
    </xf>
    <xf numFmtId="43" fontId="5" fillId="0" borderId="10" xfId="1" applyFont="1" applyFill="1" applyBorder="1" applyAlignment="1">
      <alignment horizontal="right" vertical="center"/>
    </xf>
    <xf numFmtId="43" fontId="10" fillId="0" borderId="10" xfId="1" applyFont="1" applyFill="1" applyBorder="1" applyAlignment="1">
      <alignment horizontal="right" vertical="center"/>
    </xf>
    <xf numFmtId="2" fontId="6" fillId="0" borderId="10" xfId="4" applyNumberFormat="1" applyFont="1" applyFill="1" applyBorder="1" applyAlignment="1">
      <alignment vertical="center"/>
    </xf>
    <xf numFmtId="2" fontId="5" fillId="0" borderId="10" xfId="4" applyNumberFormat="1" applyFont="1" applyFill="1" applyBorder="1" applyAlignment="1" applyProtection="1">
      <alignment horizontal="left" vertical="center"/>
    </xf>
    <xf numFmtId="165" fontId="5" fillId="0" borderId="10" xfId="1" applyNumberFormat="1" applyFont="1" applyFill="1" applyBorder="1" applyAlignment="1">
      <alignment horizontal="right" vertical="center"/>
    </xf>
    <xf numFmtId="2" fontId="6" fillId="0" borderId="10" xfId="4" applyNumberFormat="1" applyFont="1" applyFill="1" applyBorder="1" applyAlignment="1" applyProtection="1">
      <alignment horizontal="left" vertical="center"/>
    </xf>
    <xf numFmtId="164" fontId="5" fillId="0" borderId="10" xfId="1" applyNumberFormat="1" applyFont="1" applyBorder="1" applyAlignment="1">
      <alignment horizontal="right" vertical="center"/>
    </xf>
    <xf numFmtId="2" fontId="5" fillId="0" borderId="11" xfId="4" applyNumberFormat="1" applyFont="1" applyFill="1" applyBorder="1" applyAlignment="1" applyProtection="1">
      <alignment horizontal="left" vertical="center"/>
    </xf>
    <xf numFmtId="165" fontId="5" fillId="0" borderId="11" xfId="1" applyNumberFormat="1" applyFont="1" applyFill="1" applyBorder="1" applyAlignment="1">
      <alignment horizontal="right" vertical="center"/>
    </xf>
    <xf numFmtId="164" fontId="5" fillId="0" borderId="11" xfId="1" applyNumberFormat="1" applyFont="1" applyBorder="1" applyAlignment="1">
      <alignment horizontal="right" vertical="center"/>
    </xf>
    <xf numFmtId="164" fontId="5" fillId="0" borderId="10" xfId="1" applyNumberFormat="1" applyFont="1" applyFill="1" applyBorder="1" applyAlignment="1">
      <alignment horizontal="right" vertical="center"/>
    </xf>
    <xf numFmtId="164" fontId="5" fillId="0" borderId="11" xfId="1" applyNumberFormat="1" applyFont="1" applyFill="1" applyBorder="1" applyAlignment="1">
      <alignment horizontal="right" vertical="center"/>
    </xf>
    <xf numFmtId="43" fontId="5" fillId="0" borderId="10" xfId="1" applyFont="1" applyFill="1" applyBorder="1"/>
    <xf numFmtId="2" fontId="4" fillId="0" borderId="1" xfId="2" applyNumberFormat="1" applyFont="1" applyFill="1" applyBorder="1" applyAlignment="1">
      <alignment horizontal="right"/>
    </xf>
    <xf numFmtId="0" fontId="0" fillId="0" borderId="0" xfId="0" applyAlignment="1">
      <alignment horizontal="right"/>
    </xf>
    <xf numFmtId="4" fontId="5" fillId="0" borderId="10" xfId="1" applyNumberFormat="1" applyFont="1" applyBorder="1" applyAlignment="1">
      <alignment horizontal="right" vertical="center"/>
    </xf>
    <xf numFmtId="0" fontId="0" fillId="0" borderId="0" xfId="0" applyFont="1"/>
    <xf numFmtId="0" fontId="0" fillId="0" borderId="0" xfId="0" applyFont="1" applyFill="1"/>
    <xf numFmtId="4" fontId="6" fillId="0" borderId="12" xfId="1" applyNumberFormat="1" applyFont="1" applyFill="1" applyBorder="1" applyAlignment="1">
      <alignment horizontal="center" vertical="center"/>
    </xf>
    <xf numFmtId="4" fontId="6" fillId="0" borderId="13" xfId="1" applyNumberFormat="1" applyFont="1" applyFill="1" applyBorder="1" applyAlignment="1">
      <alignment horizontal="center" vertical="center"/>
    </xf>
    <xf numFmtId="4" fontId="6" fillId="0" borderId="14" xfId="1" applyNumberFormat="1" applyFont="1" applyFill="1" applyBorder="1" applyAlignment="1">
      <alignment horizontal="center" vertical="center"/>
    </xf>
    <xf numFmtId="4" fontId="6" fillId="0" borderId="12" xfId="1" applyNumberFormat="1" applyFont="1" applyBorder="1" applyAlignment="1">
      <alignment horizontal="center" vertical="center"/>
    </xf>
    <xf numFmtId="4" fontId="6" fillId="0" borderId="13" xfId="1" applyNumberFormat="1" applyFont="1" applyBorder="1" applyAlignment="1">
      <alignment horizontal="center" vertical="center"/>
    </xf>
    <xf numFmtId="4" fontId="6" fillId="0" borderId="14" xfId="1" applyNumberFormat="1" applyFont="1" applyBorder="1" applyAlignment="1">
      <alignment horizontal="center" vertical="center"/>
    </xf>
    <xf numFmtId="49" fontId="3" fillId="0" borderId="3" xfId="2" applyNumberFormat="1" applyFont="1" applyFill="1" applyBorder="1" applyAlignment="1">
      <alignment horizontal="center" vertical="center"/>
    </xf>
    <xf numFmtId="49" fontId="3" fillId="0" borderId="4" xfId="2" applyNumberFormat="1" applyFont="1" applyFill="1" applyBorder="1" applyAlignment="1">
      <alignment horizontal="center" vertical="center"/>
    </xf>
    <xf numFmtId="49" fontId="3" fillId="0" borderId="7" xfId="2" applyNumberFormat="1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</cellXfs>
  <cellStyles count="5">
    <cellStyle name="Comma" xfId="1" builtinId="3"/>
    <cellStyle name="Normal" xfId="0" builtinId="0"/>
    <cellStyle name="เครื่องหมายจุลภาค 3" xfId="3"/>
    <cellStyle name="ปกติ 3" xfId="4"/>
    <cellStyle name="ปกติ_ประมาณการเดือน ธค.2547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tabSelected="1" workbookViewId="0">
      <pane xSplit="1" ySplit="5" topLeftCell="B20" activePane="bottomRight" state="frozen"/>
      <selection pane="topRight" activeCell="B1" sqref="B1"/>
      <selection pane="bottomLeft" activeCell="A6" sqref="A6"/>
      <selection pane="bottomRight" activeCell="J24" sqref="J24"/>
    </sheetView>
  </sheetViews>
  <sheetFormatPr defaultRowHeight="15" x14ac:dyDescent="0.25"/>
  <cols>
    <col min="1" max="1" width="36.7109375" customWidth="1"/>
    <col min="2" max="7" width="12" customWidth="1"/>
  </cols>
  <sheetData>
    <row r="1" spans="1:7" ht="27.75" x14ac:dyDescent="0.65">
      <c r="A1" s="1" t="s">
        <v>37</v>
      </c>
      <c r="B1" s="1"/>
      <c r="C1" s="1"/>
      <c r="D1" s="1"/>
      <c r="E1" s="1"/>
      <c r="F1" s="1"/>
      <c r="G1" s="1"/>
    </row>
    <row r="2" spans="1:7" s="32" customFormat="1" ht="21.75" x14ac:dyDescent="0.5">
      <c r="A2" s="31"/>
      <c r="B2" s="31"/>
      <c r="C2" s="31"/>
      <c r="D2" s="31"/>
      <c r="E2" s="31"/>
      <c r="F2" s="31"/>
      <c r="G2" s="31" t="s">
        <v>0</v>
      </c>
    </row>
    <row r="3" spans="1:7" ht="27.75" x14ac:dyDescent="0.25">
      <c r="A3" s="3"/>
      <c r="B3" s="42" t="s">
        <v>32</v>
      </c>
      <c r="C3" s="43"/>
      <c r="D3" s="43"/>
      <c r="E3" s="45"/>
      <c r="F3" s="45"/>
      <c r="G3" s="46"/>
    </row>
    <row r="4" spans="1:7" ht="27.75" x14ac:dyDescent="0.25">
      <c r="A4" s="4" t="s">
        <v>1</v>
      </c>
      <c r="B4" s="44" t="s">
        <v>2</v>
      </c>
      <c r="C4" s="44"/>
      <c r="D4" s="44"/>
      <c r="E4" s="44" t="s">
        <v>3</v>
      </c>
      <c r="F4" s="44"/>
      <c r="G4" s="44"/>
    </row>
    <row r="5" spans="1:7" ht="27.75" x14ac:dyDescent="0.25">
      <c r="A5" s="5"/>
      <c r="B5" s="6" t="s">
        <v>4</v>
      </c>
      <c r="C5" s="6" t="s">
        <v>5</v>
      </c>
      <c r="D5" s="6" t="s">
        <v>6</v>
      </c>
      <c r="E5" s="6" t="s">
        <v>4</v>
      </c>
      <c r="F5" s="6" t="s">
        <v>5</v>
      </c>
      <c r="G5" s="6" t="s">
        <v>6</v>
      </c>
    </row>
    <row r="6" spans="1:7" ht="24" x14ac:dyDescent="0.55000000000000004">
      <c r="A6" s="7" t="s">
        <v>7</v>
      </c>
      <c r="B6" s="8">
        <f t="shared" ref="B6:G6" si="0">+B7+B12+B20</f>
        <v>2551.08</v>
      </c>
      <c r="C6" s="8">
        <f t="shared" si="0"/>
        <v>1222.1099999999999</v>
      </c>
      <c r="D6" s="8">
        <f>+D7+D12+D20</f>
        <v>3773.19</v>
      </c>
      <c r="E6" s="8">
        <f t="shared" si="0"/>
        <v>2119.5500000000002</v>
      </c>
      <c r="F6" s="8">
        <f t="shared" si="0"/>
        <v>1148.28</v>
      </c>
      <c r="G6" s="8">
        <f t="shared" si="0"/>
        <v>3267.83</v>
      </c>
    </row>
    <row r="7" spans="1:7" ht="24" x14ac:dyDescent="0.55000000000000004">
      <c r="A7" s="9" t="s">
        <v>8</v>
      </c>
      <c r="B7" s="10">
        <f t="shared" ref="B7:G7" si="1">+B8+B9+B10+B11</f>
        <v>1280.0700000000002</v>
      </c>
      <c r="C7" s="10">
        <f t="shared" si="1"/>
        <v>991.49</v>
      </c>
      <c r="D7" s="10">
        <f t="shared" si="1"/>
        <v>2271.56</v>
      </c>
      <c r="E7" s="10">
        <f t="shared" si="1"/>
        <v>1062.57</v>
      </c>
      <c r="F7" s="10">
        <f t="shared" si="1"/>
        <v>738.57999999999993</v>
      </c>
      <c r="G7" s="10">
        <f t="shared" si="1"/>
        <v>1801.1499999999999</v>
      </c>
    </row>
    <row r="8" spans="1:7" ht="24" x14ac:dyDescent="0.55000000000000004">
      <c r="A8" s="11" t="s">
        <v>9</v>
      </c>
      <c r="B8" s="12">
        <v>433.23</v>
      </c>
      <c r="C8" s="12">
        <v>175.65</v>
      </c>
      <c r="D8" s="12">
        <f>+B8+C8</f>
        <v>608.88</v>
      </c>
      <c r="E8" s="12">
        <v>534.12</v>
      </c>
      <c r="F8" s="12">
        <v>39.299999999999997</v>
      </c>
      <c r="G8" s="12">
        <f>+E8+F8</f>
        <v>573.41999999999996</v>
      </c>
    </row>
    <row r="9" spans="1:7" ht="24" x14ac:dyDescent="0.55000000000000004">
      <c r="A9" s="11" t="s">
        <v>10</v>
      </c>
      <c r="B9" s="12">
        <v>27.77</v>
      </c>
      <c r="C9" s="12">
        <v>69.739999999999995</v>
      </c>
      <c r="D9" s="12">
        <f t="shared" ref="D9:D19" si="2">+B9+C9</f>
        <v>97.509999999999991</v>
      </c>
      <c r="E9" s="13">
        <v>12.63</v>
      </c>
      <c r="F9" s="13">
        <v>161.6</v>
      </c>
      <c r="G9" s="12">
        <f t="shared" ref="G9:G12" si="3">+E9+F9</f>
        <v>174.23</v>
      </c>
    </row>
    <row r="10" spans="1:7" ht="24" x14ac:dyDescent="0.55000000000000004">
      <c r="A10" s="11" t="s">
        <v>11</v>
      </c>
      <c r="B10" s="12">
        <v>92.61</v>
      </c>
      <c r="C10" s="12">
        <v>440.52</v>
      </c>
      <c r="D10" s="12">
        <f t="shared" si="2"/>
        <v>533.13</v>
      </c>
      <c r="E10" s="13">
        <v>72.87</v>
      </c>
      <c r="F10" s="13">
        <v>418.62</v>
      </c>
      <c r="G10" s="12">
        <f t="shared" si="3"/>
        <v>491.49</v>
      </c>
    </row>
    <row r="11" spans="1:7" ht="24" x14ac:dyDescent="0.55000000000000004">
      <c r="A11" s="11" t="s">
        <v>12</v>
      </c>
      <c r="B11" s="12">
        <v>726.46</v>
      </c>
      <c r="C11" s="12">
        <v>305.58</v>
      </c>
      <c r="D11" s="12">
        <f t="shared" si="2"/>
        <v>1032.04</v>
      </c>
      <c r="E11" s="13">
        <v>442.95</v>
      </c>
      <c r="F11" s="13">
        <v>119.06</v>
      </c>
      <c r="G11" s="12">
        <f t="shared" si="3"/>
        <v>562.01</v>
      </c>
    </row>
    <row r="12" spans="1:7" ht="24" x14ac:dyDescent="0.55000000000000004">
      <c r="A12" s="9" t="s">
        <v>13</v>
      </c>
      <c r="B12" s="10">
        <f>+B13+B14+B15+B16+B17+B18+B19</f>
        <v>1271.01</v>
      </c>
      <c r="C12" s="10">
        <f>+C13+C14+C15+C16+C17+C18+C19</f>
        <v>103.02</v>
      </c>
      <c r="D12" s="30">
        <f t="shared" si="2"/>
        <v>1374.03</v>
      </c>
      <c r="E12" s="10">
        <f>+E13+E14+E15+E16+E17+E18+E19</f>
        <v>1056.98</v>
      </c>
      <c r="F12" s="10">
        <f>+F13+F14+F15+F16+F17+F18+F19</f>
        <v>299.19000000000005</v>
      </c>
      <c r="G12" s="30">
        <f t="shared" si="3"/>
        <v>1356.17</v>
      </c>
    </row>
    <row r="13" spans="1:7" ht="24" x14ac:dyDescent="0.55000000000000004">
      <c r="A13" s="11" t="s">
        <v>14</v>
      </c>
      <c r="B13" s="12">
        <v>369.5</v>
      </c>
      <c r="C13" s="12">
        <v>98.36</v>
      </c>
      <c r="D13" s="13">
        <f t="shared" si="2"/>
        <v>467.86</v>
      </c>
      <c r="E13" s="13">
        <v>206.88</v>
      </c>
      <c r="F13" s="13">
        <v>264.10000000000002</v>
      </c>
      <c r="G13" s="13">
        <f>+E13+F13</f>
        <v>470.98</v>
      </c>
    </row>
    <row r="14" spans="1:7" ht="24" x14ac:dyDescent="0.55000000000000004">
      <c r="A14" s="11" t="s">
        <v>15</v>
      </c>
      <c r="B14" s="12">
        <v>668.42</v>
      </c>
      <c r="C14" s="12">
        <v>0</v>
      </c>
      <c r="D14" s="13">
        <f t="shared" si="2"/>
        <v>668.42</v>
      </c>
      <c r="E14" s="13">
        <v>633.51</v>
      </c>
      <c r="F14" s="13">
        <v>30.18</v>
      </c>
      <c r="G14" s="13">
        <f t="shared" ref="G14:G19" si="4">+E14+F14</f>
        <v>663.68999999999994</v>
      </c>
    </row>
    <row r="15" spans="1:7" ht="24" x14ac:dyDescent="0.55000000000000004">
      <c r="A15" s="11" t="s">
        <v>16</v>
      </c>
      <c r="B15" s="12">
        <v>90.72</v>
      </c>
      <c r="C15" s="14">
        <v>0</v>
      </c>
      <c r="D15" s="13">
        <f t="shared" si="2"/>
        <v>90.72</v>
      </c>
      <c r="E15" s="13">
        <v>8.56</v>
      </c>
      <c r="F15" s="13">
        <v>4.91</v>
      </c>
      <c r="G15" s="13">
        <f t="shared" si="4"/>
        <v>13.47</v>
      </c>
    </row>
    <row r="16" spans="1:7" ht="24" x14ac:dyDescent="0.55000000000000004">
      <c r="A16" s="11" t="s">
        <v>33</v>
      </c>
      <c r="B16" s="12">
        <v>1.6</v>
      </c>
      <c r="C16" s="14">
        <v>0.8</v>
      </c>
      <c r="D16" s="13">
        <f t="shared" si="2"/>
        <v>2.4000000000000004</v>
      </c>
      <c r="E16" s="13">
        <v>0</v>
      </c>
      <c r="F16" s="13">
        <v>0</v>
      </c>
      <c r="G16" s="13">
        <f t="shared" si="4"/>
        <v>0</v>
      </c>
    </row>
    <row r="17" spans="1:7" ht="24" x14ac:dyDescent="0.55000000000000004">
      <c r="A17" s="11" t="s">
        <v>17</v>
      </c>
      <c r="B17" s="15">
        <v>33.909999999999997</v>
      </c>
      <c r="C17" s="15">
        <v>0</v>
      </c>
      <c r="D17" s="16">
        <f t="shared" si="2"/>
        <v>33.909999999999997</v>
      </c>
      <c r="E17" s="16">
        <v>39.26</v>
      </c>
      <c r="F17" s="16">
        <v>0</v>
      </c>
      <c r="G17" s="13">
        <f t="shared" si="4"/>
        <v>39.26</v>
      </c>
    </row>
    <row r="18" spans="1:7" ht="24" x14ac:dyDescent="0.55000000000000004">
      <c r="A18" s="17" t="s">
        <v>18</v>
      </c>
      <c r="B18" s="15">
        <v>106.86</v>
      </c>
      <c r="C18" s="15">
        <v>3.86</v>
      </c>
      <c r="D18" s="16">
        <f t="shared" si="2"/>
        <v>110.72</v>
      </c>
      <c r="E18" s="16">
        <v>168.77</v>
      </c>
      <c r="F18" s="16">
        <v>0</v>
      </c>
      <c r="G18" s="13">
        <f t="shared" si="4"/>
        <v>168.77</v>
      </c>
    </row>
    <row r="19" spans="1:7" ht="24" x14ac:dyDescent="0.55000000000000004">
      <c r="A19" s="11" t="s">
        <v>19</v>
      </c>
      <c r="B19" s="15">
        <v>0</v>
      </c>
      <c r="C19" s="15">
        <v>0</v>
      </c>
      <c r="D19" s="16">
        <f t="shared" si="2"/>
        <v>0</v>
      </c>
      <c r="E19" s="16">
        <v>0</v>
      </c>
      <c r="F19" s="16">
        <v>0</v>
      </c>
      <c r="G19" s="13">
        <f t="shared" si="4"/>
        <v>0</v>
      </c>
    </row>
    <row r="20" spans="1:7" ht="24" x14ac:dyDescent="0.25">
      <c r="A20" s="9" t="s">
        <v>20</v>
      </c>
      <c r="B20" s="18"/>
      <c r="C20" s="19">
        <f>ROUND((B7+C7+B12+C12)*0.07*6/12,2)</f>
        <v>127.6</v>
      </c>
      <c r="D20" s="19">
        <f>ROUND((D7+D12)*0.07*6/12,2)</f>
        <v>127.6</v>
      </c>
      <c r="E20" s="19"/>
      <c r="F20" s="19">
        <f>ROUND((E7+F7+E12+F12)*0.07*6/12,2)</f>
        <v>110.51</v>
      </c>
      <c r="G20" s="19">
        <f>ROUND((G7+G12)*0.07*6/12,2)</f>
        <v>110.51</v>
      </c>
    </row>
    <row r="21" spans="1:7" ht="24" x14ac:dyDescent="0.25">
      <c r="A21" s="9" t="s">
        <v>21</v>
      </c>
      <c r="B21" s="18">
        <f t="shared" ref="B21:G21" si="5">+B22+B23+B24</f>
        <v>0</v>
      </c>
      <c r="C21" s="18">
        <f t="shared" si="5"/>
        <v>775.29</v>
      </c>
      <c r="D21" s="18">
        <f t="shared" si="5"/>
        <v>775.29</v>
      </c>
      <c r="E21" s="18">
        <f t="shared" si="5"/>
        <v>0</v>
      </c>
      <c r="F21" s="18">
        <f t="shared" si="5"/>
        <v>877.22</v>
      </c>
      <c r="G21" s="18">
        <f t="shared" si="5"/>
        <v>877.22</v>
      </c>
    </row>
    <row r="22" spans="1:7" ht="24" x14ac:dyDescent="0.25">
      <c r="A22" s="11" t="s">
        <v>22</v>
      </c>
      <c r="B22" s="15">
        <v>0</v>
      </c>
      <c r="C22" s="15">
        <v>628.34</v>
      </c>
      <c r="D22" s="16">
        <f t="shared" ref="D22:D24" si="6">+B22+C22</f>
        <v>628.34</v>
      </c>
      <c r="E22" s="16">
        <v>0</v>
      </c>
      <c r="F22" s="16">
        <v>735.44</v>
      </c>
      <c r="G22" s="16">
        <f>+E22+F22</f>
        <v>735.44</v>
      </c>
    </row>
    <row r="23" spans="1:7" ht="24" x14ac:dyDescent="0.25">
      <c r="A23" s="11" t="s">
        <v>23</v>
      </c>
      <c r="B23" s="15">
        <v>0</v>
      </c>
      <c r="C23" s="15">
        <v>118.54</v>
      </c>
      <c r="D23" s="16">
        <f t="shared" si="6"/>
        <v>118.54</v>
      </c>
      <c r="E23" s="16">
        <v>0</v>
      </c>
      <c r="F23" s="16">
        <v>112.53</v>
      </c>
      <c r="G23" s="16">
        <f t="shared" ref="G23:G24" si="7">+E23+F23</f>
        <v>112.53</v>
      </c>
    </row>
    <row r="24" spans="1:7" ht="24" x14ac:dyDescent="0.25">
      <c r="A24" s="20" t="s">
        <v>24</v>
      </c>
      <c r="B24" s="15">
        <v>0</v>
      </c>
      <c r="C24" s="15">
        <v>28.41</v>
      </c>
      <c r="D24" s="16">
        <f t="shared" si="6"/>
        <v>28.41</v>
      </c>
      <c r="E24" s="16">
        <v>0</v>
      </c>
      <c r="F24" s="16">
        <v>29.25</v>
      </c>
      <c r="G24" s="16">
        <f t="shared" si="7"/>
        <v>29.25</v>
      </c>
    </row>
    <row r="25" spans="1:7" ht="24" x14ac:dyDescent="0.25">
      <c r="A25" s="9" t="s">
        <v>25</v>
      </c>
      <c r="B25" s="18">
        <f t="shared" ref="B25:G25" si="8">+B6+B21</f>
        <v>2551.08</v>
      </c>
      <c r="C25" s="18">
        <f t="shared" si="8"/>
        <v>1997.3999999999999</v>
      </c>
      <c r="D25" s="18">
        <f t="shared" si="8"/>
        <v>4548.4799999999996</v>
      </c>
      <c r="E25" s="18">
        <f t="shared" si="8"/>
        <v>2119.5500000000002</v>
      </c>
      <c r="F25" s="18">
        <f t="shared" si="8"/>
        <v>2025.5</v>
      </c>
      <c r="G25" s="18">
        <f t="shared" si="8"/>
        <v>4145.05</v>
      </c>
    </row>
    <row r="26" spans="1:7" ht="24" x14ac:dyDescent="0.25">
      <c r="A26" s="21" t="s">
        <v>26</v>
      </c>
      <c r="B26" s="33">
        <f>+ROUND(B25/B27*1000,0)</f>
        <v>4209</v>
      </c>
      <c r="C26" s="33">
        <f>+ROUND(C25/B27*1000,0)</f>
        <v>3295</v>
      </c>
      <c r="D26" s="33">
        <f>+ROUND(D25/B27*1000,0)</f>
        <v>7504</v>
      </c>
      <c r="E26" s="33">
        <f>+ROUND(E25/E27*1000,0)</f>
        <v>10478</v>
      </c>
      <c r="F26" s="33">
        <f>+ROUND(F25/E27*1000,0)</f>
        <v>10013</v>
      </c>
      <c r="G26" s="33">
        <f>+ROUND(G25/E27*1000,0)</f>
        <v>20492</v>
      </c>
    </row>
    <row r="27" spans="1:7" s="34" customFormat="1" ht="24" x14ac:dyDescent="0.25">
      <c r="A27" s="23" t="s">
        <v>27</v>
      </c>
      <c r="B27" s="36">
        <v>606.15</v>
      </c>
      <c r="C27" s="37"/>
      <c r="D27" s="38"/>
      <c r="E27" s="36">
        <v>202.28</v>
      </c>
      <c r="F27" s="37"/>
      <c r="G27" s="38"/>
    </row>
    <row r="28" spans="1:7" s="35" customFormat="1" ht="24" x14ac:dyDescent="0.25">
      <c r="A28" s="23" t="s">
        <v>38</v>
      </c>
      <c r="B28" s="36">
        <f>12.78*1000</f>
        <v>12780</v>
      </c>
      <c r="C28" s="37"/>
      <c r="D28" s="38"/>
      <c r="E28" s="36">
        <f>12.78*1000</f>
        <v>12780</v>
      </c>
      <c r="F28" s="37"/>
      <c r="G28" s="38"/>
    </row>
    <row r="29" spans="1:7" s="34" customFormat="1" ht="24" x14ac:dyDescent="0.25">
      <c r="A29" s="23" t="s">
        <v>29</v>
      </c>
      <c r="B29" s="39">
        <f>+ROUND(B27*B28,2)/1000</f>
        <v>7746.5969999999998</v>
      </c>
      <c r="C29" s="40"/>
      <c r="D29" s="41"/>
      <c r="E29" s="39">
        <f>+ROUND(E27*E28,2)/1000</f>
        <v>2585.1383999999998</v>
      </c>
      <c r="F29" s="40"/>
      <c r="G29" s="41"/>
    </row>
    <row r="30" spans="1:7" ht="24" x14ac:dyDescent="0.25">
      <c r="A30" s="21" t="s">
        <v>30</v>
      </c>
      <c r="B30" s="28">
        <f>B29-B25</f>
        <v>5195.5169999999998</v>
      </c>
      <c r="C30" s="22"/>
      <c r="D30" s="24">
        <f>+B29-D25</f>
        <v>3198.1170000000002</v>
      </c>
      <c r="E30" s="28">
        <f>E29-E25</f>
        <v>465.58839999999964</v>
      </c>
      <c r="F30" s="22"/>
      <c r="G30" s="24">
        <f>+E29-G25</f>
        <v>-1559.9116000000004</v>
      </c>
    </row>
    <row r="31" spans="1:7" ht="24" x14ac:dyDescent="0.25">
      <c r="A31" s="25" t="s">
        <v>31</v>
      </c>
      <c r="B31" s="29">
        <f>+ROUND(B30/B27*1000,2)</f>
        <v>8571.34</v>
      </c>
      <c r="C31" s="26"/>
      <c r="D31" s="27">
        <f>+ROUND(D30/B27*1000,2)</f>
        <v>5276.11</v>
      </c>
      <c r="E31" s="29">
        <f>+ROUND(E30/E27*1000,2)</f>
        <v>2301.6999999999998</v>
      </c>
      <c r="F31" s="26"/>
      <c r="G31" s="27">
        <f>+ROUND(G30/E27*1000,2)</f>
        <v>-7711.65</v>
      </c>
    </row>
  </sheetData>
  <mergeCells count="9">
    <mergeCell ref="B3:G3"/>
    <mergeCell ref="B4:D4"/>
    <mergeCell ref="E4:G4"/>
    <mergeCell ref="B27:D27"/>
    <mergeCell ref="B28:D28"/>
    <mergeCell ref="B29:D29"/>
    <mergeCell ref="E29:G29"/>
    <mergeCell ref="E27:G27"/>
    <mergeCell ref="E28:G28"/>
  </mergeCells>
  <pageMargins left="0.18" right="0.19" top="0.75" bottom="0.75" header="0.3" footer="0.3"/>
  <pageSetup scale="85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pane xSplit="1" ySplit="5" topLeftCell="B20" activePane="bottomRight" state="frozen"/>
      <selection pane="topRight" activeCell="B1" sqref="B1"/>
      <selection pane="bottomLeft" activeCell="A6" sqref="A6"/>
      <selection pane="bottomRight" activeCell="I23" sqref="I23"/>
    </sheetView>
  </sheetViews>
  <sheetFormatPr defaultRowHeight="15" x14ac:dyDescent="0.25"/>
  <cols>
    <col min="1" max="1" width="39.5703125" customWidth="1"/>
    <col min="2" max="7" width="11.42578125" customWidth="1"/>
  </cols>
  <sheetData>
    <row r="1" spans="1:7" ht="27.75" x14ac:dyDescent="0.65">
      <c r="A1" s="1" t="s">
        <v>36</v>
      </c>
      <c r="B1" s="1"/>
      <c r="C1" s="1"/>
      <c r="D1" s="1"/>
      <c r="E1" s="1"/>
      <c r="F1" s="1"/>
      <c r="G1" s="1"/>
    </row>
    <row r="2" spans="1:7" ht="21.75" x14ac:dyDescent="0.5">
      <c r="A2" s="2"/>
      <c r="B2" s="2"/>
      <c r="C2" s="2"/>
      <c r="D2" s="2"/>
      <c r="E2" s="2"/>
      <c r="F2" s="2"/>
      <c r="G2" s="31" t="s">
        <v>0</v>
      </c>
    </row>
    <row r="3" spans="1:7" ht="27.75" x14ac:dyDescent="0.25">
      <c r="A3" s="3"/>
      <c r="B3" s="42" t="s">
        <v>32</v>
      </c>
      <c r="C3" s="43"/>
      <c r="D3" s="43"/>
      <c r="E3" s="45"/>
      <c r="F3" s="45"/>
      <c r="G3" s="46"/>
    </row>
    <row r="4" spans="1:7" ht="27.75" x14ac:dyDescent="0.25">
      <c r="A4" s="4" t="s">
        <v>1</v>
      </c>
      <c r="B4" s="44" t="s">
        <v>2</v>
      </c>
      <c r="C4" s="44"/>
      <c r="D4" s="44"/>
      <c r="E4" s="44" t="s">
        <v>3</v>
      </c>
      <c r="F4" s="44"/>
      <c r="G4" s="44"/>
    </row>
    <row r="5" spans="1:7" ht="27.75" x14ac:dyDescent="0.25">
      <c r="A5" s="5"/>
      <c r="B5" s="6" t="s">
        <v>4</v>
      </c>
      <c r="C5" s="6" t="s">
        <v>5</v>
      </c>
      <c r="D5" s="6" t="s">
        <v>6</v>
      </c>
      <c r="E5" s="6" t="s">
        <v>4</v>
      </c>
      <c r="F5" s="6" t="s">
        <v>5</v>
      </c>
      <c r="G5" s="6" t="s">
        <v>6</v>
      </c>
    </row>
    <row r="6" spans="1:7" ht="24" x14ac:dyDescent="0.55000000000000004">
      <c r="A6" s="7" t="s">
        <v>7</v>
      </c>
      <c r="B6" s="8">
        <f t="shared" ref="B6:G6" si="0">+B7+B12+B20</f>
        <v>4234.7799999999988</v>
      </c>
      <c r="C6" s="8">
        <f t="shared" si="0"/>
        <v>3023.3599999999997</v>
      </c>
      <c r="D6" s="8">
        <f t="shared" si="0"/>
        <v>7258.1399999999994</v>
      </c>
      <c r="E6" s="8">
        <f t="shared" si="0"/>
        <v>4303.42</v>
      </c>
      <c r="F6" s="8">
        <f t="shared" si="0"/>
        <v>1949.1499999999999</v>
      </c>
      <c r="G6" s="8">
        <f t="shared" si="0"/>
        <v>6252.5700000000006</v>
      </c>
    </row>
    <row r="7" spans="1:7" ht="24" x14ac:dyDescent="0.55000000000000004">
      <c r="A7" s="9" t="s">
        <v>8</v>
      </c>
      <c r="B7" s="10">
        <f t="shared" ref="B7:G7" si="1">+B8+B9+B10+B11</f>
        <v>2106.9899999999998</v>
      </c>
      <c r="C7" s="10">
        <f t="shared" si="1"/>
        <v>1961.6399999999999</v>
      </c>
      <c r="D7" s="10">
        <f t="shared" si="1"/>
        <v>4068.6299999999997</v>
      </c>
      <c r="E7" s="10">
        <f t="shared" si="1"/>
        <v>2129.29</v>
      </c>
      <c r="F7" s="10">
        <f t="shared" si="1"/>
        <v>917.71</v>
      </c>
      <c r="G7" s="10">
        <f t="shared" si="1"/>
        <v>3047</v>
      </c>
    </row>
    <row r="8" spans="1:7" ht="24" x14ac:dyDescent="0.55000000000000004">
      <c r="A8" s="11" t="s">
        <v>9</v>
      </c>
      <c r="B8" s="12">
        <v>293.19</v>
      </c>
      <c r="C8" s="12">
        <v>461.45</v>
      </c>
      <c r="D8" s="12">
        <f>+B8+C8</f>
        <v>754.64</v>
      </c>
      <c r="E8" s="12">
        <v>445.9</v>
      </c>
      <c r="F8" s="12">
        <v>97.76</v>
      </c>
      <c r="G8" s="12">
        <f>+E8+F8</f>
        <v>543.66</v>
      </c>
    </row>
    <row r="9" spans="1:7" ht="24" x14ac:dyDescent="0.55000000000000004">
      <c r="A9" s="11" t="s">
        <v>10</v>
      </c>
      <c r="B9" s="12">
        <v>168.43</v>
      </c>
      <c r="C9" s="12">
        <v>295.69</v>
      </c>
      <c r="D9" s="12">
        <f t="shared" ref="D9:D19" si="2">+B9+C9</f>
        <v>464.12</v>
      </c>
      <c r="E9" s="13">
        <v>161.19</v>
      </c>
      <c r="F9" s="13">
        <v>91.42</v>
      </c>
      <c r="G9" s="12">
        <f t="shared" ref="G9:G11" si="3">+E9+F9</f>
        <v>252.61</v>
      </c>
    </row>
    <row r="10" spans="1:7" ht="24" x14ac:dyDescent="0.55000000000000004">
      <c r="A10" s="11" t="s">
        <v>11</v>
      </c>
      <c r="B10" s="12">
        <v>444</v>
      </c>
      <c r="C10" s="12">
        <v>783.73</v>
      </c>
      <c r="D10" s="12">
        <f t="shared" si="2"/>
        <v>1227.73</v>
      </c>
      <c r="E10" s="13">
        <v>250.37</v>
      </c>
      <c r="F10" s="13">
        <v>591.07000000000005</v>
      </c>
      <c r="G10" s="12">
        <f t="shared" si="3"/>
        <v>841.44</v>
      </c>
    </row>
    <row r="11" spans="1:7" ht="24" x14ac:dyDescent="0.55000000000000004">
      <c r="A11" s="11" t="s">
        <v>12</v>
      </c>
      <c r="B11" s="12">
        <v>1201.3699999999999</v>
      </c>
      <c r="C11" s="12">
        <v>420.77</v>
      </c>
      <c r="D11" s="12">
        <f t="shared" si="2"/>
        <v>1622.1399999999999</v>
      </c>
      <c r="E11" s="13">
        <v>1271.83</v>
      </c>
      <c r="F11" s="13">
        <v>137.46</v>
      </c>
      <c r="G11" s="12">
        <f t="shared" si="3"/>
        <v>1409.29</v>
      </c>
    </row>
    <row r="12" spans="1:7" ht="24" x14ac:dyDescent="0.55000000000000004">
      <c r="A12" s="9" t="s">
        <v>13</v>
      </c>
      <c r="B12" s="10">
        <f>+B13+B14+B15+B16+B17+B18+B19</f>
        <v>2127.7899999999995</v>
      </c>
      <c r="C12" s="10">
        <f>+C13+C14+C15+C16+C17+C18+C19</f>
        <v>586.89</v>
      </c>
      <c r="D12" s="10">
        <f t="shared" ref="D12:G12" si="4">+D13+D14+D15+D16+D17+D18+D19</f>
        <v>2714.68</v>
      </c>
      <c r="E12" s="10">
        <f t="shared" si="4"/>
        <v>2174.1299999999997</v>
      </c>
      <c r="F12" s="10">
        <f t="shared" si="4"/>
        <v>622.39</v>
      </c>
      <c r="G12" s="10">
        <f t="shared" si="4"/>
        <v>2796.5200000000004</v>
      </c>
    </row>
    <row r="13" spans="1:7" ht="24" x14ac:dyDescent="0.55000000000000004">
      <c r="A13" s="11" t="s">
        <v>14</v>
      </c>
      <c r="B13" s="12">
        <v>661.54</v>
      </c>
      <c r="C13" s="12">
        <v>559.77</v>
      </c>
      <c r="D13" s="13">
        <f t="shared" si="2"/>
        <v>1221.31</v>
      </c>
      <c r="E13" s="13">
        <v>438.06</v>
      </c>
      <c r="F13" s="13">
        <v>622.39</v>
      </c>
      <c r="G13" s="13">
        <f>+E13+F13</f>
        <v>1060.45</v>
      </c>
    </row>
    <row r="14" spans="1:7" ht="24" x14ac:dyDescent="0.55000000000000004">
      <c r="A14" s="11" t="s">
        <v>15</v>
      </c>
      <c r="B14" s="12">
        <v>1215.77</v>
      </c>
      <c r="C14" s="12">
        <v>23.08</v>
      </c>
      <c r="D14" s="13">
        <f t="shared" si="2"/>
        <v>1238.8499999999999</v>
      </c>
      <c r="E14" s="13">
        <v>1495.82</v>
      </c>
      <c r="F14" s="13">
        <v>0</v>
      </c>
      <c r="G14" s="13">
        <f t="shared" ref="G14:G19" si="5">+E14+F14</f>
        <v>1495.82</v>
      </c>
    </row>
    <row r="15" spans="1:7" ht="24" x14ac:dyDescent="0.55000000000000004">
      <c r="A15" s="11" t="s">
        <v>16</v>
      </c>
      <c r="B15" s="12">
        <v>107.82</v>
      </c>
      <c r="C15" s="14">
        <v>0</v>
      </c>
      <c r="D15" s="13">
        <f t="shared" si="2"/>
        <v>107.82</v>
      </c>
      <c r="E15" s="13">
        <v>67.05</v>
      </c>
      <c r="F15" s="13">
        <v>0</v>
      </c>
      <c r="G15" s="13">
        <f t="shared" si="5"/>
        <v>67.05</v>
      </c>
    </row>
    <row r="16" spans="1:7" ht="24" x14ac:dyDescent="0.55000000000000004">
      <c r="A16" s="11" t="s">
        <v>33</v>
      </c>
      <c r="B16" s="12">
        <v>4.62</v>
      </c>
      <c r="C16" s="14">
        <v>0</v>
      </c>
      <c r="D16" s="13">
        <f t="shared" si="2"/>
        <v>4.62</v>
      </c>
      <c r="E16" s="13">
        <v>1.79</v>
      </c>
      <c r="F16" s="13">
        <v>0</v>
      </c>
      <c r="G16" s="13">
        <f t="shared" si="5"/>
        <v>1.79</v>
      </c>
    </row>
    <row r="17" spans="1:7" ht="24" x14ac:dyDescent="0.55000000000000004">
      <c r="A17" s="11" t="s">
        <v>17</v>
      </c>
      <c r="B17" s="15">
        <v>5.08</v>
      </c>
      <c r="C17" s="15">
        <v>1.73</v>
      </c>
      <c r="D17" s="16">
        <f t="shared" si="2"/>
        <v>6.8100000000000005</v>
      </c>
      <c r="E17" s="16">
        <v>0.78</v>
      </c>
      <c r="F17" s="16">
        <v>0</v>
      </c>
      <c r="G17" s="13">
        <f t="shared" si="5"/>
        <v>0.78</v>
      </c>
    </row>
    <row r="18" spans="1:7" ht="24" x14ac:dyDescent="0.55000000000000004">
      <c r="A18" s="17" t="s">
        <v>18</v>
      </c>
      <c r="B18" s="15">
        <v>132.96</v>
      </c>
      <c r="C18" s="15">
        <v>2.31</v>
      </c>
      <c r="D18" s="16">
        <f t="shared" si="2"/>
        <v>135.27000000000001</v>
      </c>
      <c r="E18" s="16">
        <v>170.63</v>
      </c>
      <c r="F18" s="16">
        <v>0</v>
      </c>
      <c r="G18" s="13">
        <f t="shared" si="5"/>
        <v>170.63</v>
      </c>
    </row>
    <row r="19" spans="1:7" ht="24" x14ac:dyDescent="0.55000000000000004">
      <c r="A19" s="11" t="s">
        <v>19</v>
      </c>
      <c r="B19" s="15">
        <v>0</v>
      </c>
      <c r="C19" s="15">
        <v>0</v>
      </c>
      <c r="D19" s="16">
        <f t="shared" si="2"/>
        <v>0</v>
      </c>
      <c r="E19" s="16">
        <v>0</v>
      </c>
      <c r="F19" s="16">
        <v>0</v>
      </c>
      <c r="G19" s="13">
        <f t="shared" si="5"/>
        <v>0</v>
      </c>
    </row>
    <row r="20" spans="1:7" ht="24" x14ac:dyDescent="0.25">
      <c r="A20" s="9" t="s">
        <v>20</v>
      </c>
      <c r="B20" s="18"/>
      <c r="C20" s="18">
        <f>ROUND((B7+C7+B12+C12)*0.07,2)</f>
        <v>474.83</v>
      </c>
      <c r="D20" s="19">
        <f>ROUND((D7+D12)*0.07,2)</f>
        <v>474.83</v>
      </c>
      <c r="E20" s="19"/>
      <c r="F20" s="19">
        <f>ROUND((E7+F7+E12+F12)*0.07,2)</f>
        <v>409.05</v>
      </c>
      <c r="G20" s="19">
        <f>ROUND((G7+G12)*0.07,2)</f>
        <v>409.05</v>
      </c>
    </row>
    <row r="21" spans="1:7" ht="24" x14ac:dyDescent="0.25">
      <c r="A21" s="9" t="s">
        <v>21</v>
      </c>
      <c r="B21" s="18">
        <f t="shared" ref="B21:G21" si="6">+B22+B23+B24</f>
        <v>0</v>
      </c>
      <c r="C21" s="18">
        <f t="shared" si="6"/>
        <v>987.78</v>
      </c>
      <c r="D21" s="18">
        <f t="shared" si="6"/>
        <v>987.78</v>
      </c>
      <c r="E21" s="18">
        <f t="shared" si="6"/>
        <v>0</v>
      </c>
      <c r="F21" s="18">
        <f t="shared" si="6"/>
        <v>1164.96</v>
      </c>
      <c r="G21" s="18">
        <f t="shared" si="6"/>
        <v>1164.96</v>
      </c>
    </row>
    <row r="22" spans="1:7" ht="24" x14ac:dyDescent="0.25">
      <c r="A22" s="11" t="s">
        <v>22</v>
      </c>
      <c r="B22" s="15">
        <v>0</v>
      </c>
      <c r="C22" s="15">
        <v>950.77</v>
      </c>
      <c r="D22" s="16">
        <f t="shared" ref="D22:D23" si="7">+B22+C22</f>
        <v>950.77</v>
      </c>
      <c r="E22" s="16">
        <v>0</v>
      </c>
      <c r="F22" s="16">
        <v>1111.94</v>
      </c>
      <c r="G22" s="16">
        <f>+E22+F22</f>
        <v>1111.94</v>
      </c>
    </row>
    <row r="23" spans="1:7" ht="24" x14ac:dyDescent="0.25">
      <c r="A23" s="11" t="s">
        <v>23</v>
      </c>
      <c r="B23" s="15">
        <v>0</v>
      </c>
      <c r="C23" s="15">
        <v>31.67</v>
      </c>
      <c r="D23" s="16">
        <f t="shared" si="7"/>
        <v>31.67</v>
      </c>
      <c r="E23" s="16">
        <v>0</v>
      </c>
      <c r="F23" s="16">
        <v>42.55</v>
      </c>
      <c r="G23" s="16">
        <f t="shared" ref="G23:G24" si="8">+E23+F23</f>
        <v>42.55</v>
      </c>
    </row>
    <row r="24" spans="1:7" ht="24" x14ac:dyDescent="0.25">
      <c r="A24" s="20" t="s">
        <v>24</v>
      </c>
      <c r="B24" s="15">
        <v>0</v>
      </c>
      <c r="C24" s="15">
        <v>5.34</v>
      </c>
      <c r="D24" s="16">
        <f>+B24+C24</f>
        <v>5.34</v>
      </c>
      <c r="E24" s="16">
        <v>0</v>
      </c>
      <c r="F24" s="16">
        <v>10.47</v>
      </c>
      <c r="G24" s="16">
        <f t="shared" si="8"/>
        <v>10.47</v>
      </c>
    </row>
    <row r="25" spans="1:7" ht="24" x14ac:dyDescent="0.25">
      <c r="A25" s="9" t="s">
        <v>25</v>
      </c>
      <c r="B25" s="18">
        <f t="shared" ref="B25:G25" si="9">+B6+B21</f>
        <v>4234.7799999999988</v>
      </c>
      <c r="C25" s="18">
        <f t="shared" si="9"/>
        <v>4011.1399999999994</v>
      </c>
      <c r="D25" s="18">
        <f t="shared" si="9"/>
        <v>8245.92</v>
      </c>
      <c r="E25" s="18">
        <f t="shared" si="9"/>
        <v>4303.42</v>
      </c>
      <c r="F25" s="18">
        <f t="shared" si="9"/>
        <v>3114.1099999999997</v>
      </c>
      <c r="G25" s="18">
        <f t="shared" si="9"/>
        <v>7417.5300000000007</v>
      </c>
    </row>
    <row r="26" spans="1:7" ht="24" x14ac:dyDescent="0.25">
      <c r="A26" s="21" t="s">
        <v>34</v>
      </c>
      <c r="B26" s="24">
        <f>+ROUND(B25/B27,2)</f>
        <v>0.44</v>
      </c>
      <c r="C26" s="24">
        <f>+ROUND(C25/B27,2)</f>
        <v>0.42</v>
      </c>
      <c r="D26" s="24">
        <f>+ROUND(D25/B27,2)</f>
        <v>0.86</v>
      </c>
      <c r="E26" s="24">
        <f>+ROUND(E25/E27,2)</f>
        <v>0.55000000000000004</v>
      </c>
      <c r="F26" s="24">
        <f>+ROUND(F25/E27,2)</f>
        <v>0.4</v>
      </c>
      <c r="G26" s="24">
        <f>+ROUND(G25/E27,2)</f>
        <v>0.95</v>
      </c>
    </row>
    <row r="27" spans="1:7" s="34" customFormat="1" ht="24" x14ac:dyDescent="0.25">
      <c r="A27" s="23" t="s">
        <v>27</v>
      </c>
      <c r="B27" s="36">
        <v>9644</v>
      </c>
      <c r="C27" s="37"/>
      <c r="D27" s="38"/>
      <c r="E27" s="36">
        <v>7835.82</v>
      </c>
      <c r="F27" s="37"/>
      <c r="G27" s="38"/>
    </row>
    <row r="28" spans="1:7" s="34" customFormat="1" ht="24" x14ac:dyDescent="0.25">
      <c r="A28" s="23" t="s">
        <v>28</v>
      </c>
      <c r="B28" s="39">
        <v>0.82099999999999995</v>
      </c>
      <c r="C28" s="40"/>
      <c r="D28" s="41"/>
      <c r="E28" s="39">
        <v>0.82099999999999995</v>
      </c>
      <c r="F28" s="40"/>
      <c r="G28" s="41"/>
    </row>
    <row r="29" spans="1:7" s="34" customFormat="1" ht="24" x14ac:dyDescent="0.25">
      <c r="A29" s="23" t="s">
        <v>29</v>
      </c>
      <c r="B29" s="39">
        <f>+ROUND(B27*B28,2)</f>
        <v>7917.72</v>
      </c>
      <c r="C29" s="40"/>
      <c r="D29" s="41"/>
      <c r="E29" s="39">
        <f>+ROUND(E27*E28,2)</f>
        <v>6433.21</v>
      </c>
      <c r="F29" s="40"/>
      <c r="G29" s="41"/>
    </row>
    <row r="30" spans="1:7" ht="24" x14ac:dyDescent="0.25">
      <c r="A30" s="21" t="s">
        <v>30</v>
      </c>
      <c r="B30" s="28">
        <f>B29-B25</f>
        <v>3682.9400000000014</v>
      </c>
      <c r="C30" s="22"/>
      <c r="D30" s="24">
        <f>+B29-D25</f>
        <v>-328.19999999999982</v>
      </c>
      <c r="E30" s="28">
        <f>E29-E25</f>
        <v>2129.79</v>
      </c>
      <c r="F30" s="22"/>
      <c r="G30" s="24">
        <f>+E29-G25</f>
        <v>-984.32000000000062</v>
      </c>
    </row>
    <row r="31" spans="1:7" ht="24" x14ac:dyDescent="0.25">
      <c r="A31" s="25" t="s">
        <v>35</v>
      </c>
      <c r="B31" s="29">
        <f>+ROUND(B30/B27,2)</f>
        <v>0.38</v>
      </c>
      <c r="C31" s="26"/>
      <c r="D31" s="27">
        <f>+ROUND(D30/B27,2)</f>
        <v>-0.03</v>
      </c>
      <c r="E31" s="29">
        <f>+ROUND(E30/E27,2)</f>
        <v>0.27</v>
      </c>
      <c r="F31" s="26"/>
      <c r="G31" s="27">
        <f>+ROUND(G30/E27,2)</f>
        <v>-0.13</v>
      </c>
    </row>
  </sheetData>
  <mergeCells count="9">
    <mergeCell ref="B3:G3"/>
    <mergeCell ref="B4:D4"/>
    <mergeCell ref="E4:G4"/>
    <mergeCell ref="B27:D27"/>
    <mergeCell ref="B28:D28"/>
    <mergeCell ref="B29:D29"/>
    <mergeCell ref="E27:G27"/>
    <mergeCell ref="E28:G28"/>
    <mergeCell ref="E29:G29"/>
  </mergeCells>
  <pageMargins left="0.18" right="0.22" top="0.75" bottom="0.75" header="0.3" footer="0.3"/>
  <pageSetup paperSize="9" scale="8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ข้าวเหนียวนาปี</vt:lpstr>
      <vt:lpstr>อ้อยโรงงาน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ิปิยมาภรณ์ ศรีสุข</dc:creator>
  <cp:lastModifiedBy>ิปิยมาภรณ์ ศรีสุข</cp:lastModifiedBy>
  <cp:lastPrinted>2017-09-27T06:24:24Z</cp:lastPrinted>
  <dcterms:created xsi:type="dcterms:W3CDTF">2017-07-21T08:06:23Z</dcterms:created>
  <dcterms:modified xsi:type="dcterms:W3CDTF">2017-09-29T03:36:23Z</dcterms:modified>
</cp:coreProperties>
</file>