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 tabRatio="815"/>
  </bookViews>
  <sheets>
    <sheet name="ข้าวหอมมะลิ" sheetId="3" r:id="rId1"/>
    <sheet name="ข้าวเหนียวนาปี" sheetId="7" r:id="rId2"/>
  </sheets>
  <calcPr calcId="144525"/>
</workbook>
</file>

<file path=xl/calcChain.xml><?xml version="1.0" encoding="utf-8"?>
<calcChain xmlns="http://schemas.openxmlformats.org/spreadsheetml/2006/main">
  <c r="E28" i="3" l="1"/>
  <c r="E29" i="3" s="1"/>
  <c r="B29" i="3"/>
  <c r="B28" i="3"/>
  <c r="E29" i="7"/>
  <c r="B29" i="7"/>
  <c r="B30" i="7" s="1"/>
  <c r="G24" i="7"/>
  <c r="D24" i="7"/>
  <c r="G23" i="7"/>
  <c r="G21" i="7" s="1"/>
  <c r="D23" i="7"/>
  <c r="G22" i="7"/>
  <c r="D22" i="7"/>
  <c r="F21" i="7"/>
  <c r="E21" i="7"/>
  <c r="C21" i="7"/>
  <c r="B21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F12" i="7"/>
  <c r="E12" i="7"/>
  <c r="C12" i="7"/>
  <c r="B12" i="7"/>
  <c r="G11" i="7"/>
  <c r="D11" i="7"/>
  <c r="G10" i="7"/>
  <c r="D10" i="7"/>
  <c r="G9" i="7"/>
  <c r="D9" i="7"/>
  <c r="D7" i="7" s="1"/>
  <c r="G8" i="7"/>
  <c r="D8" i="7"/>
  <c r="F7" i="7"/>
  <c r="E7" i="7"/>
  <c r="C7" i="7"/>
  <c r="B7" i="7"/>
  <c r="B6" i="7" s="1"/>
  <c r="B25" i="7" s="1"/>
  <c r="B26" i="7" s="1"/>
  <c r="E30" i="7" l="1"/>
  <c r="E31" i="7" s="1"/>
  <c r="G12" i="7"/>
  <c r="B31" i="7"/>
  <c r="G7" i="7"/>
  <c r="G20" i="7" s="1"/>
  <c r="G6" i="7" s="1"/>
  <c r="G25" i="7" s="1"/>
  <c r="D12" i="7"/>
  <c r="D20" i="7" s="1"/>
  <c r="D6" i="7" s="1"/>
  <c r="C20" i="7"/>
  <c r="C6" i="7" s="1"/>
  <c r="C25" i="7" s="1"/>
  <c r="C26" i="7" s="1"/>
  <c r="D21" i="7"/>
  <c r="E6" i="7"/>
  <c r="E25" i="7" s="1"/>
  <c r="E26" i="7" s="1"/>
  <c r="F20" i="7"/>
  <c r="F6" i="7" s="1"/>
  <c r="F25" i="7" s="1"/>
  <c r="F26" i="7" s="1"/>
  <c r="G26" i="7" l="1"/>
  <c r="G30" i="7"/>
  <c r="G31" i="7" s="1"/>
  <c r="D25" i="7"/>
  <c r="D26" i="7" s="1"/>
  <c r="D30" i="7"/>
  <c r="D31" i="7" s="1"/>
  <c r="G24" i="3" l="1"/>
  <c r="D24" i="3"/>
  <c r="G23" i="3"/>
  <c r="D23" i="3"/>
  <c r="G22" i="3"/>
  <c r="G21" i="3" s="1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B6" i="3"/>
  <c r="D21" i="3" l="1"/>
  <c r="G7" i="3"/>
  <c r="B25" i="3"/>
  <c r="D7" i="3"/>
  <c r="F20" i="3"/>
  <c r="F6" i="3" s="1"/>
  <c r="F25" i="3" s="1"/>
  <c r="F26" i="3" s="1"/>
  <c r="E6" i="3"/>
  <c r="E25" i="3" s="1"/>
  <c r="E26" i="3" s="1"/>
  <c r="C20" i="3"/>
  <c r="C6" i="3" s="1"/>
  <c r="C25" i="3" s="1"/>
  <c r="C26" i="3" s="1"/>
  <c r="D12" i="3"/>
  <c r="G12" i="3"/>
  <c r="E30" i="3" l="1"/>
  <c r="E31" i="3" s="1"/>
  <c r="B26" i="3"/>
  <c r="B30" i="3"/>
  <c r="B31" i="3" s="1"/>
  <c r="G20" i="3"/>
  <c r="G6" i="3" s="1"/>
  <c r="G25" i="3" s="1"/>
  <c r="D20" i="3"/>
  <c r="D6" i="3" s="1"/>
  <c r="D25" i="3" s="1"/>
  <c r="D26" i="3" s="1"/>
  <c r="D30" i="3"/>
  <c r="D31" i="3" s="1"/>
  <c r="G26" i="3" l="1"/>
  <c r="G30" i="3"/>
  <c r="G31" i="3" s="1"/>
</calcChain>
</file>

<file path=xl/sharedStrings.xml><?xml version="1.0" encoding="utf-8"?>
<sst xmlns="http://schemas.openxmlformats.org/spreadsheetml/2006/main" count="76" uniqueCount="36">
  <si>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</si>
  <si>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</si>
  <si>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</si>
  <si>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</si>
  <si>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</si>
  <si>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</si>
  <si>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</si>
  <si>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</si>
  <si>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</si>
  <si>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</si>
  <si>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</si>
  <si>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</si>
  <si>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</si>
  <si>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</si>
  <si>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</si>
  <si>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</si>
  <si>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</si>
  <si>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</si>
  <si>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</si>
  <si>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</si>
  <si>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</si>
  <si>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</si>
  <si>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</si>
  <si>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</si>
  <si>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</si>
  <si>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</si>
  <si>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</si>
  <si>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</si>
  <si>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7. ผลตอบแทนต่อไร่</t>
  </si>
  <si>
    <t>8. ผลตอบแทนสุทธิต่อไร่</t>
  </si>
  <si>
    <t>9. ผลตอบแทนสุทธิต่อตัน</t>
  </si>
  <si>
    <t>ร้อยเอ็ด</t>
  </si>
  <si>
    <t xml:space="preserve">   ค่าสารอื่นๆ และวัสดุปรับปรุงดิน</t>
  </si>
  <si>
    <t>ตารางที่ 49  ต้นทุนการผลิตข้าวหอมมะลิ แยกตามลักษณะความเหมาะสมของพื้นที่</t>
  </si>
  <si>
    <t>ตารางที่ 50  ต้นทุนการผลิตข้าวเหนียวนาปี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</si>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</sst>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9" fillId="0" borderId="0" applyFont="0" applyFill="0" applyBorder="0" applyAlignment="0" applyProtection="0"/>
    <xf numFmtId="0" fontId="9" fillId="0" borderId="0"/>
  </cellStyleXfs>
  <cellXfs count="50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165" fontId="5" fillId="0" borderId="10" xfId="1" applyNumberFormat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164" fontId="5" fillId="0" borderId="10" xfId="1" applyNumberFormat="1" applyFont="1" applyBorder="1" applyAlignment="1">
      <alignment horizontal="righ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165" fontId="5" fillId="0" borderId="11" xfId="1" applyNumberFormat="1" applyFont="1" applyFill="1" applyBorder="1" applyAlignment="1">
      <alignment horizontal="right" vertical="center"/>
    </xf>
    <xf numFmtId="164" fontId="5" fillId="0" borderId="11" xfId="1" applyNumberFormat="1" applyFont="1" applyBorder="1" applyAlignment="1">
      <alignment horizontal="right" vertical="center"/>
    </xf>
    <xf numFmtId="164" fontId="5" fillId="0" borderId="10" xfId="1" applyNumberFormat="1" applyFont="1" applyFill="1" applyBorder="1" applyAlignment="1">
      <alignment horizontal="right" vertical="center"/>
    </xf>
    <xf numFmtId="164" fontId="5" fillId="0" borderId="11" xfId="1" applyNumberFormat="1" applyFont="1" applyFill="1" applyBorder="1" applyAlignment="1">
      <alignment horizontal="right" vertical="center"/>
    </xf>
    <xf numFmtId="43" fontId="5" fillId="0" borderId="10" xfId="1" applyFont="1" applyFill="1" applyBorder="1"/>
    <xf numFmtId="0" fontId="0" fillId="0" borderId="0" xfId="0" applyFill="1"/>
    <xf numFmtId="4" fontId="5" fillId="0" borderId="10" xfId="1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Fill="1"/>
    <xf numFmtId="4" fontId="6" fillId="0" borderId="12" xfId="1" applyNumberFormat="1" applyFont="1" applyFill="1" applyBorder="1" applyAlignment="1">
      <alignment horizontal="center" vertical="center"/>
    </xf>
    <xf numFmtId="4" fontId="6" fillId="0" borderId="13" xfId="1" applyNumberFormat="1" applyFont="1" applyFill="1" applyBorder="1" applyAlignment="1">
      <alignment horizontal="center" vertical="center"/>
    </xf>
    <xf numFmtId="4" fontId="6" fillId="0" borderId="14" xfId="1" applyNumberFormat="1" applyFont="1" applyFill="1" applyBorder="1" applyAlignment="1">
      <alignment horizontal="center" vertical="center"/>
    </xf>
    <xf numFmtId="4" fontId="6" fillId="0" borderId="12" xfId="1" applyNumberFormat="1" applyFont="1" applyBorder="1" applyAlignment="1">
      <alignment horizontal="center" vertical="center"/>
    </xf>
    <xf numFmtId="4" fontId="6" fillId="0" borderId="13" xfId="1" applyNumberFormat="1" applyFont="1" applyBorder="1" applyAlignment="1">
      <alignment horizontal="center" vertical="center"/>
    </xf>
    <xf numFmtId="4" fontId="6" fillId="0" borderId="14" xfId="1" applyNumberFormat="1" applyFont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" fontId="5" fillId="0" borderId="12" xfId="1" applyNumberFormat="1" applyFont="1" applyBorder="1" applyAlignment="1">
      <alignment horizontal="center" vertical="center"/>
    </xf>
    <xf numFmtId="4" fontId="5" fillId="0" borderId="13" xfId="1" applyNumberFormat="1" applyFont="1" applyBorder="1" applyAlignment="1">
      <alignment horizontal="center" vertical="center"/>
    </xf>
    <xf numFmtId="4" fontId="5" fillId="0" borderId="1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1" ySplit="5" topLeftCell="B20" activePane="bottomRight" state="frozen"/>
      <selection activeCell="M24" sqref="M24"/>
      <selection pane="topRight" activeCell="M24" sqref="M24"/>
      <selection pane="bottomLeft" activeCell="M24" sqref="M24"/>
      <selection pane="bottomRight" activeCell="J22" sqref="J22"/>
    </sheetView>
  </sheetViews>
  <sheetFormatPr defaultRowHeight="15" x14ac:dyDescent="0.25"/>
  <cols>
    <col min="1" max="1" width="36.7109375" customWidth="1"/>
    <col min="2" max="7" width="12.140625" customWidth="1"/>
  </cols>
  <sheetData>
    <row r="1" spans="1:7" ht="27.75" x14ac:dyDescent="0.65">
      <c r="A1" s="1" t="s">
        <v>33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41" t="s">
        <v>31</v>
      </c>
      <c r="C3" s="42"/>
      <c r="D3" s="42"/>
      <c r="E3" s="42"/>
      <c r="F3" s="42"/>
      <c r="G3" s="43"/>
    </row>
    <row r="4" spans="1:7" ht="27.75" x14ac:dyDescent="0.25">
      <c r="A4" s="4" t="s">
        <v>1</v>
      </c>
      <c r="B4" s="44" t="s">
        <v>2</v>
      </c>
      <c r="C4" s="44"/>
      <c r="D4" s="44"/>
      <c r="E4" s="44" t="s">
        <v>3</v>
      </c>
      <c r="F4" s="44"/>
      <c r="G4" s="44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2326.7799999999997</v>
      </c>
      <c r="C6" s="8">
        <f t="shared" si="0"/>
        <v>1234.1000000000001</v>
      </c>
      <c r="D6" s="8">
        <f>+D7+D12+D20</f>
        <v>3560.88</v>
      </c>
      <c r="E6" s="8">
        <f t="shared" si="0"/>
        <v>1840.04</v>
      </c>
      <c r="F6" s="8">
        <f t="shared" si="0"/>
        <v>1040.98</v>
      </c>
      <c r="G6" s="8">
        <f t="shared" si="0"/>
        <v>2881.02</v>
      </c>
    </row>
    <row r="7" spans="1:7" ht="24" x14ac:dyDescent="0.55000000000000004">
      <c r="A7" s="9" t="s">
        <v>8</v>
      </c>
      <c r="B7" s="10">
        <f t="shared" ref="B7:G7" si="1">+B8+B9+B10+B11</f>
        <v>1225.2199999999998</v>
      </c>
      <c r="C7" s="10">
        <f t="shared" si="1"/>
        <v>478.29</v>
      </c>
      <c r="D7" s="10">
        <f t="shared" si="1"/>
        <v>1703.51</v>
      </c>
      <c r="E7" s="10">
        <f t="shared" si="1"/>
        <v>939.18000000000006</v>
      </c>
      <c r="F7" s="10">
        <f t="shared" si="1"/>
        <v>454.71</v>
      </c>
      <c r="G7" s="10">
        <f t="shared" si="1"/>
        <v>1393.8899999999999</v>
      </c>
    </row>
    <row r="8" spans="1:7" ht="24" x14ac:dyDescent="0.55000000000000004">
      <c r="A8" s="11" t="s">
        <v>9</v>
      </c>
      <c r="B8" s="12">
        <v>507.19</v>
      </c>
      <c r="C8" s="12">
        <v>154.33000000000001</v>
      </c>
      <c r="D8" s="12">
        <f>+B8+C8</f>
        <v>661.52</v>
      </c>
      <c r="E8" s="12">
        <v>387.75</v>
      </c>
      <c r="F8" s="12">
        <v>120.74</v>
      </c>
      <c r="G8" s="12">
        <f>+E8+F8</f>
        <v>508.49</v>
      </c>
    </row>
    <row r="9" spans="1:7" ht="24" x14ac:dyDescent="0.55000000000000004">
      <c r="A9" s="11" t="s">
        <v>10</v>
      </c>
      <c r="B9" s="12">
        <v>31.2</v>
      </c>
      <c r="C9" s="12">
        <v>72.22</v>
      </c>
      <c r="D9" s="12">
        <f t="shared" ref="D9:D19" si="2">+B9+C9</f>
        <v>103.42</v>
      </c>
      <c r="E9" s="13">
        <v>27.44</v>
      </c>
      <c r="F9" s="13">
        <v>50.1</v>
      </c>
      <c r="G9" s="12">
        <f t="shared" ref="G9:G12" si="3">+E9+F9</f>
        <v>77.540000000000006</v>
      </c>
    </row>
    <row r="10" spans="1:7" ht="24" x14ac:dyDescent="0.55000000000000004">
      <c r="A10" s="11" t="s">
        <v>11</v>
      </c>
      <c r="B10" s="12">
        <v>69.650000000000006</v>
      </c>
      <c r="C10" s="12">
        <v>117.68</v>
      </c>
      <c r="D10" s="12">
        <f t="shared" si="2"/>
        <v>187.33</v>
      </c>
      <c r="E10" s="13">
        <v>23.08</v>
      </c>
      <c r="F10" s="13">
        <v>123.43</v>
      </c>
      <c r="G10" s="12">
        <f t="shared" si="3"/>
        <v>146.51</v>
      </c>
    </row>
    <row r="11" spans="1:7" ht="24" x14ac:dyDescent="0.55000000000000004">
      <c r="A11" s="11" t="s">
        <v>12</v>
      </c>
      <c r="B11" s="12">
        <v>617.17999999999995</v>
      </c>
      <c r="C11" s="12">
        <v>134.06</v>
      </c>
      <c r="D11" s="12">
        <f t="shared" si="2"/>
        <v>751.24</v>
      </c>
      <c r="E11" s="13">
        <v>500.91</v>
      </c>
      <c r="F11" s="13">
        <v>160.44</v>
      </c>
      <c r="G11" s="12">
        <f t="shared" si="3"/>
        <v>661.35</v>
      </c>
    </row>
    <row r="12" spans="1:7" ht="24" x14ac:dyDescent="0.55000000000000004">
      <c r="A12" s="9" t="s">
        <v>13</v>
      </c>
      <c r="B12" s="10">
        <f>+B13+B14+B15+B16+B17+B18+B19</f>
        <v>1101.5600000000002</v>
      </c>
      <c r="C12" s="10">
        <f>+C13+C14+C15+C16+C17+C18+C19</f>
        <v>635.39</v>
      </c>
      <c r="D12" s="30">
        <f t="shared" si="2"/>
        <v>1736.9500000000003</v>
      </c>
      <c r="E12" s="10">
        <f>+E13+E14+E15+E16+E17+E18+E19</f>
        <v>900.86</v>
      </c>
      <c r="F12" s="10">
        <f>+F13+F14+F15+F16+F17+F18+F19</f>
        <v>488.84</v>
      </c>
      <c r="G12" s="30">
        <f t="shared" si="3"/>
        <v>1389.7</v>
      </c>
    </row>
    <row r="13" spans="1:7" ht="24" x14ac:dyDescent="0.55000000000000004">
      <c r="A13" s="11" t="s">
        <v>14</v>
      </c>
      <c r="B13" s="12">
        <v>85.47</v>
      </c>
      <c r="C13" s="12">
        <v>520.89</v>
      </c>
      <c r="D13" s="13">
        <f t="shared" si="2"/>
        <v>606.36</v>
      </c>
      <c r="E13" s="13">
        <v>33.44</v>
      </c>
      <c r="F13" s="13">
        <v>478.14</v>
      </c>
      <c r="G13" s="13">
        <f>+E13+F13</f>
        <v>511.58</v>
      </c>
    </row>
    <row r="14" spans="1:7" ht="24" x14ac:dyDescent="0.55000000000000004">
      <c r="A14" s="11" t="s">
        <v>15</v>
      </c>
      <c r="B14" s="12">
        <v>760.58</v>
      </c>
      <c r="C14" s="12">
        <v>114.5</v>
      </c>
      <c r="D14" s="13">
        <f t="shared" si="2"/>
        <v>875.08</v>
      </c>
      <c r="E14" s="13">
        <v>681.94</v>
      </c>
      <c r="F14" s="13">
        <v>10.7</v>
      </c>
      <c r="G14" s="13">
        <f t="shared" ref="G14:G19" si="4">+E14+F14</f>
        <v>692.6400000000001</v>
      </c>
    </row>
    <row r="15" spans="1:7" ht="24" x14ac:dyDescent="0.55000000000000004">
      <c r="A15" s="11" t="s">
        <v>16</v>
      </c>
      <c r="B15" s="12">
        <v>20.440000000000001</v>
      </c>
      <c r="C15" s="14">
        <v>0</v>
      </c>
      <c r="D15" s="13">
        <f t="shared" si="2"/>
        <v>20.440000000000001</v>
      </c>
      <c r="E15" s="13">
        <v>19.87</v>
      </c>
      <c r="F15" s="13">
        <v>0</v>
      </c>
      <c r="G15" s="13">
        <f t="shared" si="4"/>
        <v>19.87</v>
      </c>
    </row>
    <row r="16" spans="1:7" ht="24" x14ac:dyDescent="0.55000000000000004">
      <c r="A16" s="11" t="s">
        <v>32</v>
      </c>
      <c r="B16" s="12">
        <v>0</v>
      </c>
      <c r="C16" s="14">
        <v>0</v>
      </c>
      <c r="D16" s="13">
        <f t="shared" si="2"/>
        <v>0</v>
      </c>
      <c r="E16" s="13">
        <v>0</v>
      </c>
      <c r="F16" s="13">
        <v>0</v>
      </c>
      <c r="G16" s="13">
        <f t="shared" si="4"/>
        <v>0</v>
      </c>
    </row>
    <row r="17" spans="1:7" ht="24" x14ac:dyDescent="0.55000000000000004">
      <c r="A17" s="11" t="s">
        <v>17</v>
      </c>
      <c r="B17" s="15">
        <v>59.21</v>
      </c>
      <c r="C17" s="15">
        <v>0</v>
      </c>
      <c r="D17" s="16">
        <f t="shared" si="2"/>
        <v>59.21</v>
      </c>
      <c r="E17" s="16">
        <v>23.67</v>
      </c>
      <c r="F17" s="16">
        <v>0</v>
      </c>
      <c r="G17" s="13">
        <f t="shared" si="4"/>
        <v>23.67</v>
      </c>
    </row>
    <row r="18" spans="1:7" ht="24" x14ac:dyDescent="0.55000000000000004">
      <c r="A18" s="17" t="s">
        <v>18</v>
      </c>
      <c r="B18" s="15">
        <v>175.86</v>
      </c>
      <c r="C18" s="15">
        <v>0</v>
      </c>
      <c r="D18" s="16">
        <f t="shared" si="2"/>
        <v>175.86</v>
      </c>
      <c r="E18" s="16">
        <v>139.26</v>
      </c>
      <c r="F18" s="16">
        <v>0</v>
      </c>
      <c r="G18" s="13">
        <f t="shared" si="4"/>
        <v>139.26</v>
      </c>
    </row>
    <row r="19" spans="1:7" ht="24" x14ac:dyDescent="0.55000000000000004">
      <c r="A19" s="11" t="s">
        <v>19</v>
      </c>
      <c r="B19" s="15">
        <v>0</v>
      </c>
      <c r="C19" s="15">
        <v>0</v>
      </c>
      <c r="D19" s="16">
        <f t="shared" si="2"/>
        <v>0</v>
      </c>
      <c r="E19" s="16">
        <v>2.68</v>
      </c>
      <c r="F19" s="16">
        <v>0</v>
      </c>
      <c r="G19" s="13">
        <f t="shared" si="4"/>
        <v>2.68</v>
      </c>
    </row>
    <row r="20" spans="1:7" ht="24" x14ac:dyDescent="0.25">
      <c r="A20" s="9" t="s">
        <v>20</v>
      </c>
      <c r="B20" s="18"/>
      <c r="C20" s="19">
        <f>ROUND((B7+C7+B12+C12)*0.07*6/12,2)</f>
        <v>120.42</v>
      </c>
      <c r="D20" s="19">
        <f>ROUND((D7+D12)*0.07*6/12,2)</f>
        <v>120.42</v>
      </c>
      <c r="E20" s="19"/>
      <c r="F20" s="19">
        <f>ROUND((E7+F7+E12+F12)*0.07*6/12,2)</f>
        <v>97.43</v>
      </c>
      <c r="G20" s="19">
        <f>ROUND((G7+G12)*0.07*6/12,2)</f>
        <v>97.43</v>
      </c>
    </row>
    <row r="21" spans="1:7" ht="24" x14ac:dyDescent="0.25">
      <c r="A21" s="9" t="s">
        <v>21</v>
      </c>
      <c r="B21" s="18">
        <f t="shared" ref="B21:G21" si="5">+B22+B23+B24</f>
        <v>0</v>
      </c>
      <c r="C21" s="18">
        <f t="shared" si="5"/>
        <v>580.59</v>
      </c>
      <c r="D21" s="18">
        <f t="shared" si="5"/>
        <v>580.59</v>
      </c>
      <c r="E21" s="18">
        <f t="shared" si="5"/>
        <v>0</v>
      </c>
      <c r="F21" s="18">
        <f t="shared" si="5"/>
        <v>593.13</v>
      </c>
      <c r="G21" s="18">
        <f t="shared" si="5"/>
        <v>593.13</v>
      </c>
    </row>
    <row r="22" spans="1:7" ht="24" x14ac:dyDescent="0.25">
      <c r="A22" s="11" t="s">
        <v>22</v>
      </c>
      <c r="B22" s="15">
        <v>0</v>
      </c>
      <c r="C22" s="15">
        <v>564.96</v>
      </c>
      <c r="D22" s="16">
        <f t="shared" ref="D22:D24" si="6">+B22+C22</f>
        <v>564.96</v>
      </c>
      <c r="E22" s="16">
        <v>0</v>
      </c>
      <c r="F22" s="16">
        <v>575.59</v>
      </c>
      <c r="G22" s="16">
        <f>+E22+F22</f>
        <v>575.59</v>
      </c>
    </row>
    <row r="23" spans="1:7" ht="24" x14ac:dyDescent="0.25">
      <c r="A23" s="11" t="s">
        <v>23</v>
      </c>
      <c r="B23" s="15">
        <v>0</v>
      </c>
      <c r="C23" s="15">
        <v>14.65</v>
      </c>
      <c r="D23" s="16">
        <f t="shared" si="6"/>
        <v>14.65</v>
      </c>
      <c r="E23" s="16">
        <v>0</v>
      </c>
      <c r="F23" s="16">
        <v>16.510000000000002</v>
      </c>
      <c r="G23" s="16">
        <f t="shared" ref="G23:G24" si="7">+E23+F23</f>
        <v>16.510000000000002</v>
      </c>
    </row>
    <row r="24" spans="1:7" ht="24" x14ac:dyDescent="0.25">
      <c r="A24" s="20" t="s">
        <v>24</v>
      </c>
      <c r="B24" s="15">
        <v>0</v>
      </c>
      <c r="C24" s="15">
        <v>0.98</v>
      </c>
      <c r="D24" s="16">
        <f t="shared" si="6"/>
        <v>0.98</v>
      </c>
      <c r="E24" s="16">
        <v>0</v>
      </c>
      <c r="F24" s="16">
        <v>1.03</v>
      </c>
      <c r="G24" s="16">
        <f t="shared" si="7"/>
        <v>1.03</v>
      </c>
    </row>
    <row r="25" spans="1:7" ht="24" x14ac:dyDescent="0.25">
      <c r="A25" s="9" t="s">
        <v>25</v>
      </c>
      <c r="B25" s="18">
        <f t="shared" ref="B25:G25" si="8">+B6+B21</f>
        <v>2326.7799999999997</v>
      </c>
      <c r="C25" s="18">
        <f t="shared" si="8"/>
        <v>1814.69</v>
      </c>
      <c r="D25" s="18">
        <f t="shared" si="8"/>
        <v>4141.47</v>
      </c>
      <c r="E25" s="18">
        <f t="shared" si="8"/>
        <v>1840.04</v>
      </c>
      <c r="F25" s="18">
        <f t="shared" si="8"/>
        <v>1634.1100000000001</v>
      </c>
      <c r="G25" s="18">
        <f t="shared" si="8"/>
        <v>3474.15</v>
      </c>
    </row>
    <row r="26" spans="1:7" ht="24" x14ac:dyDescent="0.25">
      <c r="A26" s="21" t="s">
        <v>26</v>
      </c>
      <c r="B26" s="32">
        <f>+ROUND(B25/B27*1000,0)</f>
        <v>4970</v>
      </c>
      <c r="C26" s="32">
        <f>+ROUND(C25/B27*1000,0)</f>
        <v>3876</v>
      </c>
      <c r="D26" s="32">
        <f>+ROUND(D25/B27*1000,0)</f>
        <v>8847</v>
      </c>
      <c r="E26" s="32">
        <f>+ROUND(E25/E27*1000,0)</f>
        <v>5681</v>
      </c>
      <c r="F26" s="32">
        <f>+ROUND(F25/E27*1000,0)</f>
        <v>5045</v>
      </c>
      <c r="G26" s="32">
        <f>+ROUND(G25/E27*1000,0)</f>
        <v>10727</v>
      </c>
    </row>
    <row r="27" spans="1:7" s="33" customFormat="1" ht="24" x14ac:dyDescent="0.25">
      <c r="A27" s="23" t="s">
        <v>27</v>
      </c>
      <c r="B27" s="35">
        <v>468.14</v>
      </c>
      <c r="C27" s="36"/>
      <c r="D27" s="37"/>
      <c r="E27" s="35">
        <v>323.88</v>
      </c>
      <c r="F27" s="36"/>
      <c r="G27" s="37"/>
    </row>
    <row r="28" spans="1:7" s="34" customFormat="1" ht="24" x14ac:dyDescent="0.25">
      <c r="A28" s="23" t="s">
        <v>35</v>
      </c>
      <c r="B28" s="35">
        <f>10.25*1000</f>
        <v>10250</v>
      </c>
      <c r="C28" s="36"/>
      <c r="D28" s="37"/>
      <c r="E28" s="35">
        <f>10.25*1000</f>
        <v>10250</v>
      </c>
      <c r="F28" s="36"/>
      <c r="G28" s="37"/>
    </row>
    <row r="29" spans="1:7" s="33" customFormat="1" ht="24" x14ac:dyDescent="0.25">
      <c r="A29" s="23" t="s">
        <v>28</v>
      </c>
      <c r="B29" s="38">
        <f>+ROUND(B27*B28,2)/1000</f>
        <v>4798.4350000000004</v>
      </c>
      <c r="C29" s="39"/>
      <c r="D29" s="40"/>
      <c r="E29" s="38">
        <f>+ROUND(E27*E28,2)/1000</f>
        <v>3319.77</v>
      </c>
      <c r="F29" s="39"/>
      <c r="G29" s="40"/>
    </row>
    <row r="30" spans="1:7" ht="24" x14ac:dyDescent="0.25">
      <c r="A30" s="21" t="s">
        <v>29</v>
      </c>
      <c r="B30" s="28">
        <f>+B29-B25</f>
        <v>2471.6550000000007</v>
      </c>
      <c r="C30" s="22"/>
      <c r="D30" s="24">
        <f>+B29-D25</f>
        <v>656.96500000000015</v>
      </c>
      <c r="E30" s="28">
        <f>+E29-E25</f>
        <v>1479.73</v>
      </c>
      <c r="F30" s="22"/>
      <c r="G30" s="24">
        <f>+E29-G25</f>
        <v>-154.38000000000011</v>
      </c>
    </row>
    <row r="31" spans="1:7" ht="24" x14ac:dyDescent="0.25">
      <c r="A31" s="25" t="s">
        <v>30</v>
      </c>
      <c r="B31" s="29">
        <f>+ROUND(B30/B27*1000,2)</f>
        <v>5279.73</v>
      </c>
      <c r="C31" s="26"/>
      <c r="D31" s="27">
        <f>+ROUND(D30/B27*1000,2)</f>
        <v>1403.35</v>
      </c>
      <c r="E31" s="29">
        <f>+ROUND(E30/E27*1000,2)</f>
        <v>4568.76</v>
      </c>
      <c r="F31" s="26"/>
      <c r="G31" s="27">
        <f>+ROUND(G30/E27*1000,2)</f>
        <v>-476.66</v>
      </c>
    </row>
  </sheetData>
  <mergeCells count="9">
    <mergeCell ref="B3:G3"/>
    <mergeCell ref="B4:D4"/>
    <mergeCell ref="E4:G4"/>
    <mergeCell ref="B29:D29"/>
    <mergeCell ref="E27:G27"/>
    <mergeCell ref="E28:G28"/>
    <mergeCell ref="E29:G29"/>
    <mergeCell ref="B27:D27"/>
    <mergeCell ref="B28:D28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8" sqref="J8"/>
    </sheetView>
  </sheetViews>
  <sheetFormatPr defaultRowHeight="15" x14ac:dyDescent="0.25"/>
  <cols>
    <col min="1" max="1" width="36.7109375" customWidth="1"/>
    <col min="2" max="7" width="12" customWidth="1"/>
  </cols>
  <sheetData>
    <row r="1" spans="1:7" ht="27.75" x14ac:dyDescent="0.65">
      <c r="A1" s="1" t="s">
        <v>34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41" t="s">
        <v>31</v>
      </c>
      <c r="C3" s="42"/>
      <c r="D3" s="42"/>
      <c r="E3" s="48"/>
      <c r="F3" s="48"/>
      <c r="G3" s="49"/>
    </row>
    <row r="4" spans="1:7" ht="27.75" x14ac:dyDescent="0.25">
      <c r="A4" s="4" t="s">
        <v>1</v>
      </c>
      <c r="B4" s="44" t="s">
        <v>2</v>
      </c>
      <c r="C4" s="44"/>
      <c r="D4" s="44"/>
      <c r="E4" s="44" t="s">
        <v>3</v>
      </c>
      <c r="F4" s="44"/>
      <c r="G4" s="44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1979.92</v>
      </c>
      <c r="C6" s="8">
        <f t="shared" si="0"/>
        <v>1499.4</v>
      </c>
      <c r="D6" s="8">
        <f t="shared" si="0"/>
        <v>3479.3199999999997</v>
      </c>
      <c r="E6" s="8">
        <f t="shared" si="0"/>
        <v>2089.35</v>
      </c>
      <c r="F6" s="8">
        <f t="shared" si="0"/>
        <v>1509.8600000000001</v>
      </c>
      <c r="G6" s="8">
        <f t="shared" si="0"/>
        <v>3599.21</v>
      </c>
    </row>
    <row r="7" spans="1:7" ht="24" x14ac:dyDescent="0.55000000000000004">
      <c r="A7" s="9" t="s">
        <v>8</v>
      </c>
      <c r="B7" s="10">
        <f t="shared" ref="B7:G7" si="1">+B8+B9+B10+B11</f>
        <v>1082.51</v>
      </c>
      <c r="C7" s="10">
        <f t="shared" si="1"/>
        <v>784.13</v>
      </c>
      <c r="D7" s="10">
        <f t="shared" si="1"/>
        <v>1866.6399999999999</v>
      </c>
      <c r="E7" s="10">
        <f t="shared" si="1"/>
        <v>1013.77</v>
      </c>
      <c r="F7" s="10">
        <f t="shared" si="1"/>
        <v>772.41000000000008</v>
      </c>
      <c r="G7" s="10">
        <f t="shared" si="1"/>
        <v>1786.18</v>
      </c>
    </row>
    <row r="8" spans="1:7" ht="24" x14ac:dyDescent="0.55000000000000004">
      <c r="A8" s="11" t="s">
        <v>9</v>
      </c>
      <c r="B8" s="12">
        <v>593.11</v>
      </c>
      <c r="C8" s="12">
        <v>62.96</v>
      </c>
      <c r="D8" s="12">
        <f>+B8+C8</f>
        <v>656.07</v>
      </c>
      <c r="E8" s="12">
        <v>472.31</v>
      </c>
      <c r="F8" s="12">
        <v>57.14</v>
      </c>
      <c r="G8" s="12">
        <f>+E8+F8</f>
        <v>529.45000000000005</v>
      </c>
    </row>
    <row r="9" spans="1:7" ht="24" x14ac:dyDescent="0.55000000000000004">
      <c r="A9" s="11" t="s">
        <v>10</v>
      </c>
      <c r="B9" s="12">
        <v>110.09</v>
      </c>
      <c r="C9" s="12">
        <v>188.99</v>
      </c>
      <c r="D9" s="12">
        <f t="shared" ref="D9:D24" si="2">+B9+C9</f>
        <v>299.08000000000004</v>
      </c>
      <c r="E9" s="12">
        <v>79.430000000000007</v>
      </c>
      <c r="F9" s="12">
        <v>71.05</v>
      </c>
      <c r="G9" s="12">
        <f t="shared" ref="G9:G11" si="3">+E9+F9</f>
        <v>150.48000000000002</v>
      </c>
    </row>
    <row r="10" spans="1:7" ht="24" x14ac:dyDescent="0.55000000000000004">
      <c r="A10" s="11" t="s">
        <v>11</v>
      </c>
      <c r="B10" s="12">
        <v>19.420000000000002</v>
      </c>
      <c r="C10" s="12">
        <v>148.41</v>
      </c>
      <c r="D10" s="12">
        <f t="shared" si="2"/>
        <v>167.82999999999998</v>
      </c>
      <c r="E10" s="12">
        <v>28.72</v>
      </c>
      <c r="F10" s="12">
        <v>174.55</v>
      </c>
      <c r="G10" s="12">
        <f t="shared" si="3"/>
        <v>203.27</v>
      </c>
    </row>
    <row r="11" spans="1:7" ht="24" x14ac:dyDescent="0.55000000000000004">
      <c r="A11" s="11" t="s">
        <v>12</v>
      </c>
      <c r="B11" s="12">
        <v>359.89</v>
      </c>
      <c r="C11" s="12">
        <v>383.77</v>
      </c>
      <c r="D11" s="12">
        <f t="shared" si="2"/>
        <v>743.66</v>
      </c>
      <c r="E11" s="12">
        <v>433.31</v>
      </c>
      <c r="F11" s="12">
        <v>469.67</v>
      </c>
      <c r="G11" s="12">
        <f t="shared" si="3"/>
        <v>902.98</v>
      </c>
    </row>
    <row r="12" spans="1:7" ht="24" x14ac:dyDescent="0.55000000000000004">
      <c r="A12" s="9" t="s">
        <v>13</v>
      </c>
      <c r="B12" s="10">
        <f>+B13+B14+B15+B16+B17+B18+B19</f>
        <v>897.41000000000008</v>
      </c>
      <c r="C12" s="10">
        <f>+C13+C14+C15+C16+C17+C18+C19</f>
        <v>597.61</v>
      </c>
      <c r="D12" s="30">
        <f t="shared" si="2"/>
        <v>1495.02</v>
      </c>
      <c r="E12" s="10">
        <f>+E13+E14+E15+E16+E17+E18+E19</f>
        <v>1075.58</v>
      </c>
      <c r="F12" s="10">
        <f>+F13+F14+F15+F16+F17+F18+F19</f>
        <v>615.74</v>
      </c>
      <c r="G12" s="10">
        <f t="shared" ref="G12" si="4">+G13+G14+G15+G17+G18+G19</f>
        <v>1691.3199999999997</v>
      </c>
    </row>
    <row r="13" spans="1:7" ht="24" x14ac:dyDescent="0.55000000000000004">
      <c r="A13" s="11" t="s">
        <v>14</v>
      </c>
      <c r="B13" s="13">
        <v>80.69</v>
      </c>
      <c r="C13" s="13">
        <v>577.44000000000005</v>
      </c>
      <c r="D13" s="12">
        <f t="shared" si="2"/>
        <v>658.13000000000011</v>
      </c>
      <c r="E13" s="13">
        <v>29.09</v>
      </c>
      <c r="F13" s="13">
        <v>552.52</v>
      </c>
      <c r="G13" s="13">
        <f>+E13+F13</f>
        <v>581.61</v>
      </c>
    </row>
    <row r="14" spans="1:7" ht="24" x14ac:dyDescent="0.55000000000000004">
      <c r="A14" s="11" t="s">
        <v>15</v>
      </c>
      <c r="B14" s="13">
        <v>574.24</v>
      </c>
      <c r="C14" s="13">
        <v>20.170000000000002</v>
      </c>
      <c r="D14" s="12">
        <f t="shared" si="2"/>
        <v>594.41</v>
      </c>
      <c r="E14" s="13">
        <v>785.56</v>
      </c>
      <c r="F14" s="13">
        <v>63.22</v>
      </c>
      <c r="G14" s="13">
        <f t="shared" ref="G14:G19" si="5">+E14+F14</f>
        <v>848.78</v>
      </c>
    </row>
    <row r="15" spans="1:7" ht="24" x14ac:dyDescent="0.55000000000000004">
      <c r="A15" s="11" t="s">
        <v>16</v>
      </c>
      <c r="B15" s="13">
        <v>18.28</v>
      </c>
      <c r="C15" s="13">
        <v>0</v>
      </c>
      <c r="D15" s="12">
        <f t="shared" si="2"/>
        <v>18.28</v>
      </c>
      <c r="E15" s="13">
        <v>0</v>
      </c>
      <c r="F15" s="13">
        <v>0</v>
      </c>
      <c r="G15" s="13">
        <f t="shared" si="5"/>
        <v>0</v>
      </c>
    </row>
    <row r="16" spans="1:7" ht="24" x14ac:dyDescent="0.55000000000000004">
      <c r="A16" s="11" t="s">
        <v>32</v>
      </c>
      <c r="B16" s="13">
        <v>0</v>
      </c>
      <c r="C16" s="13">
        <v>0</v>
      </c>
      <c r="D16" s="12">
        <f t="shared" si="2"/>
        <v>0</v>
      </c>
      <c r="E16" s="13">
        <v>0</v>
      </c>
      <c r="F16" s="13">
        <v>0</v>
      </c>
      <c r="G16" s="13">
        <f t="shared" si="5"/>
        <v>0</v>
      </c>
    </row>
    <row r="17" spans="1:7" ht="24" x14ac:dyDescent="0.55000000000000004">
      <c r="A17" s="11" t="s">
        <v>17</v>
      </c>
      <c r="B17" s="13">
        <v>67.83</v>
      </c>
      <c r="C17" s="13">
        <v>0</v>
      </c>
      <c r="D17" s="12">
        <f t="shared" si="2"/>
        <v>67.83</v>
      </c>
      <c r="E17" s="13">
        <v>54.24</v>
      </c>
      <c r="F17" s="13">
        <v>0</v>
      </c>
      <c r="G17" s="13">
        <f t="shared" si="5"/>
        <v>54.24</v>
      </c>
    </row>
    <row r="18" spans="1:7" ht="24" x14ac:dyDescent="0.55000000000000004">
      <c r="A18" s="17" t="s">
        <v>18</v>
      </c>
      <c r="B18" s="13">
        <v>156.37</v>
      </c>
      <c r="C18" s="13">
        <v>0</v>
      </c>
      <c r="D18" s="12">
        <f t="shared" si="2"/>
        <v>156.37</v>
      </c>
      <c r="E18" s="13">
        <v>206.07</v>
      </c>
      <c r="F18" s="13">
        <v>0</v>
      </c>
      <c r="G18" s="13">
        <f t="shared" si="5"/>
        <v>206.07</v>
      </c>
    </row>
    <row r="19" spans="1:7" ht="24" x14ac:dyDescent="0.55000000000000004">
      <c r="A19" s="11" t="s">
        <v>19</v>
      </c>
      <c r="B19" s="13">
        <v>0</v>
      </c>
      <c r="C19" s="13">
        <v>0</v>
      </c>
      <c r="D19" s="12">
        <f t="shared" si="2"/>
        <v>0</v>
      </c>
      <c r="E19" s="13">
        <v>0.62</v>
      </c>
      <c r="F19" s="13">
        <v>0</v>
      </c>
      <c r="G19" s="13">
        <f t="shared" si="5"/>
        <v>0.62</v>
      </c>
    </row>
    <row r="20" spans="1:7" ht="24" x14ac:dyDescent="0.25">
      <c r="A20" s="9" t="s">
        <v>20</v>
      </c>
      <c r="B20" s="18"/>
      <c r="C20" s="19">
        <f>ROUND((B7+C7+B12+C12)*0.07*6/12,2)</f>
        <v>117.66</v>
      </c>
      <c r="D20" s="19">
        <f>ROUND((D7+D12)*0.07*6/12,2)</f>
        <v>117.66</v>
      </c>
      <c r="E20" s="19"/>
      <c r="F20" s="19">
        <f>ROUND((E7+F7+E12+F12)*0.07*6/12,2)</f>
        <v>121.71</v>
      </c>
      <c r="G20" s="19">
        <f>ROUND((G7+G12)*0.07*6/12,2)</f>
        <v>121.71</v>
      </c>
    </row>
    <row r="21" spans="1:7" ht="24" x14ac:dyDescent="0.55000000000000004">
      <c r="A21" s="9" t="s">
        <v>21</v>
      </c>
      <c r="B21" s="18">
        <f t="shared" ref="B21:G21" si="6">+B22+B23+B24</f>
        <v>0</v>
      </c>
      <c r="C21" s="18">
        <f t="shared" si="6"/>
        <v>659.75000000000011</v>
      </c>
      <c r="D21" s="12">
        <f t="shared" si="2"/>
        <v>659.75000000000011</v>
      </c>
      <c r="E21" s="18">
        <f t="shared" si="6"/>
        <v>0</v>
      </c>
      <c r="F21" s="18">
        <f t="shared" si="6"/>
        <v>540.76</v>
      </c>
      <c r="G21" s="18">
        <f t="shared" si="6"/>
        <v>540.76</v>
      </c>
    </row>
    <row r="22" spans="1:7" ht="24" x14ac:dyDescent="0.55000000000000004">
      <c r="A22" s="11" t="s">
        <v>22</v>
      </c>
      <c r="B22" s="16">
        <v>0</v>
      </c>
      <c r="C22" s="16">
        <v>637.46</v>
      </c>
      <c r="D22" s="12">
        <f t="shared" si="2"/>
        <v>637.46</v>
      </c>
      <c r="E22" s="16">
        <v>0</v>
      </c>
      <c r="F22" s="16">
        <v>500</v>
      </c>
      <c r="G22" s="16">
        <f>+E22+F22</f>
        <v>500</v>
      </c>
    </row>
    <row r="23" spans="1:7" ht="24" x14ac:dyDescent="0.55000000000000004">
      <c r="A23" s="11" t="s">
        <v>23</v>
      </c>
      <c r="B23" s="16">
        <v>0</v>
      </c>
      <c r="C23" s="16">
        <v>20.7</v>
      </c>
      <c r="D23" s="12">
        <f t="shared" si="2"/>
        <v>20.7</v>
      </c>
      <c r="E23" s="16">
        <v>0</v>
      </c>
      <c r="F23" s="16">
        <v>37.89</v>
      </c>
      <c r="G23" s="16">
        <f t="shared" ref="G23:G24" si="7">+E23+F23</f>
        <v>37.89</v>
      </c>
    </row>
    <row r="24" spans="1:7" ht="24" x14ac:dyDescent="0.55000000000000004">
      <c r="A24" s="20" t="s">
        <v>24</v>
      </c>
      <c r="B24" s="16">
        <v>0</v>
      </c>
      <c r="C24" s="16">
        <v>1.59</v>
      </c>
      <c r="D24" s="12">
        <f t="shared" si="2"/>
        <v>1.59</v>
      </c>
      <c r="E24" s="16">
        <v>0</v>
      </c>
      <c r="F24" s="16">
        <v>2.87</v>
      </c>
      <c r="G24" s="16">
        <f t="shared" si="7"/>
        <v>2.87</v>
      </c>
    </row>
    <row r="25" spans="1:7" ht="24" x14ac:dyDescent="0.25">
      <c r="A25" s="9" t="s">
        <v>25</v>
      </c>
      <c r="B25" s="18">
        <f t="shared" ref="B25:G25" si="8">+B6+B21</f>
        <v>1979.92</v>
      </c>
      <c r="C25" s="18">
        <f t="shared" si="8"/>
        <v>2159.15</v>
      </c>
      <c r="D25" s="18">
        <f>+D6+D21</f>
        <v>4139.07</v>
      </c>
      <c r="E25" s="18">
        <f t="shared" si="8"/>
        <v>2089.35</v>
      </c>
      <c r="F25" s="18">
        <f t="shared" si="8"/>
        <v>2050.62</v>
      </c>
      <c r="G25" s="18">
        <f t="shared" si="8"/>
        <v>4139.97</v>
      </c>
    </row>
    <row r="26" spans="1:7" ht="24" x14ac:dyDescent="0.25">
      <c r="A26" s="21" t="s">
        <v>26</v>
      </c>
      <c r="B26" s="32">
        <f>+ROUND(B25/B27*1000,0)</f>
        <v>4502</v>
      </c>
      <c r="C26" s="32">
        <f>+ROUND(C25/B27*1000,0)</f>
        <v>4910</v>
      </c>
      <c r="D26" s="32">
        <f>+ROUND(D25/B27*1000,0)</f>
        <v>9411</v>
      </c>
      <c r="E26" s="32">
        <f>+ROUND(E25/E27*1000,0)</f>
        <v>6101</v>
      </c>
      <c r="F26" s="32">
        <f>+ROUND(F25/E27*1000,0)</f>
        <v>5988</v>
      </c>
      <c r="G26" s="32">
        <f>+ROUND(G25/E27*1000,0)</f>
        <v>12090</v>
      </c>
    </row>
    <row r="27" spans="1:7" ht="24" x14ac:dyDescent="0.25">
      <c r="A27" s="23" t="s">
        <v>27</v>
      </c>
      <c r="B27" s="35">
        <v>439.79</v>
      </c>
      <c r="C27" s="36"/>
      <c r="D27" s="37"/>
      <c r="E27" s="35">
        <v>342.44</v>
      </c>
      <c r="F27" s="36"/>
      <c r="G27" s="37"/>
    </row>
    <row r="28" spans="1:7" s="31" customFormat="1" ht="24" x14ac:dyDescent="0.25">
      <c r="A28" s="23" t="s">
        <v>35</v>
      </c>
      <c r="B28" s="35">
        <v>12.19</v>
      </c>
      <c r="C28" s="36"/>
      <c r="D28" s="37"/>
      <c r="E28" s="35">
        <v>12.19</v>
      </c>
      <c r="F28" s="36"/>
      <c r="G28" s="37"/>
    </row>
    <row r="29" spans="1:7" ht="24" x14ac:dyDescent="0.25">
      <c r="A29" s="21" t="s">
        <v>28</v>
      </c>
      <c r="B29" s="45">
        <f>+ROUND(B27*B28,2)</f>
        <v>5361.04</v>
      </c>
      <c r="C29" s="46"/>
      <c r="D29" s="47"/>
      <c r="E29" s="45">
        <f>+ROUND(E27*E28,2)</f>
        <v>4174.34</v>
      </c>
      <c r="F29" s="46"/>
      <c r="G29" s="47"/>
    </row>
    <row r="30" spans="1:7" ht="24" x14ac:dyDescent="0.25">
      <c r="A30" s="21" t="s">
        <v>29</v>
      </c>
      <c r="B30" s="28">
        <f>B29-B25</f>
        <v>3381.12</v>
      </c>
      <c r="C30" s="24"/>
      <c r="D30" s="24">
        <f>+B29-D25</f>
        <v>1221.9700000000003</v>
      </c>
      <c r="E30" s="28">
        <f>E29-E25</f>
        <v>2084.9900000000002</v>
      </c>
      <c r="F30" s="24"/>
      <c r="G30" s="24">
        <f>+E29-G25</f>
        <v>34.369999999999891</v>
      </c>
    </row>
    <row r="31" spans="1:7" ht="24" x14ac:dyDescent="0.25">
      <c r="A31" s="25" t="s">
        <v>30</v>
      </c>
      <c r="B31" s="29">
        <f>+ROUND(B30/B27*1000,2)</f>
        <v>7688.03</v>
      </c>
      <c r="C31" s="27"/>
      <c r="D31" s="27">
        <f>+ROUND(D30/B27*1000,2)</f>
        <v>2778.53</v>
      </c>
      <c r="E31" s="29">
        <f>+ROUND(E30/E27*1000,2)</f>
        <v>6088.63</v>
      </c>
      <c r="F31" s="27"/>
      <c r="G31" s="27">
        <f>+ROUND(G30/E27*1000,2)</f>
        <v>100.37</v>
      </c>
    </row>
  </sheetData>
  <mergeCells count="9">
    <mergeCell ref="B3:G3"/>
    <mergeCell ref="B4:D4"/>
    <mergeCell ref="E4:G4"/>
    <mergeCell ref="B27:D27"/>
    <mergeCell ref="B28:D28"/>
    <mergeCell ref="B29:D29"/>
    <mergeCell ref="E27:G27"/>
    <mergeCell ref="E28:G28"/>
    <mergeCell ref="E29:G29"/>
  </mergeCells>
  <pageMargins left="0.18" right="0.19" top="0.75" bottom="0.75" header="0.3" footer="0.3"/>
  <pageSetup scale="8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ข้าวหอมมะลิ</vt:lpstr>
      <vt:lpstr>ข้าวเหนียวนาปี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2017-09-27T06:24:24Z</cp:lastPrinted>
  <dcterms:created xsi:type="dcterms:W3CDTF">2017-07-21T08:06:23Z</dcterms:created>
  <dcterms:modified xsi:type="dcterms:W3CDTF">2017-09-29T03:37:40Z</dcterms:modified>
</cp:coreProperties>
</file>