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95" yWindow="60" windowWidth="9600" windowHeight="8025"/>
  </bookViews>
  <sheets>
    <sheet name="ข้าวหอมมะลิ" sheetId="1" r:id="rId1"/>
    <sheet name="มันสำปะหลัง" sheetId="2" r:id="rId2"/>
    <sheet name="อ้อยโรงงาน" sheetId="3" r:id="rId3"/>
    <sheet name="ข้าวโพดเลี้ยงสัตว์" sheetId="4" r:id="rId4"/>
  </sheets>
  <calcPr calcId="125725"/>
</workbook>
</file>

<file path=xl/calcChain.xml><?xml version="1.0" encoding="utf-8"?>
<calcChain xmlns="http://schemas.openxmlformats.org/spreadsheetml/2006/main">
  <c r="D26" i="1"/>
  <c r="C26"/>
  <c r="B26"/>
  <c r="G26"/>
  <c r="G31"/>
  <c r="E31"/>
  <c r="G30"/>
  <c r="E30"/>
  <c r="B30"/>
  <c r="B31"/>
  <c r="D31"/>
  <c r="D30"/>
  <c r="E29" l="1"/>
  <c r="E28"/>
  <c r="B29"/>
  <c r="B28"/>
  <c r="B29" i="4" l="1"/>
  <c r="E29" i="3"/>
  <c r="B29"/>
  <c r="E29" i="2"/>
  <c r="B29"/>
  <c r="F26" i="1"/>
  <c r="E26"/>
  <c r="D24" i="4" l="1"/>
  <c r="D23"/>
  <c r="D22"/>
  <c r="C21"/>
  <c r="B21"/>
  <c r="D19"/>
  <c r="D18"/>
  <c r="D17"/>
  <c r="D16"/>
  <c r="D15"/>
  <c r="D14"/>
  <c r="D13"/>
  <c r="C12"/>
  <c r="B12"/>
  <c r="D11"/>
  <c r="D10"/>
  <c r="D9"/>
  <c r="D8"/>
  <c r="C7"/>
  <c r="B7"/>
  <c r="B6" l="1"/>
  <c r="B25" s="1"/>
  <c r="D21"/>
  <c r="C20"/>
  <c r="D12"/>
  <c r="D7"/>
  <c r="B26" l="1"/>
  <c r="B31" s="1"/>
  <c r="B30"/>
  <c r="D20"/>
  <c r="D6" s="1"/>
  <c r="D25" s="1"/>
  <c r="C6"/>
  <c r="C25" s="1"/>
  <c r="C26" s="1"/>
  <c r="D26" l="1"/>
  <c r="D31" s="1"/>
  <c r="D30"/>
  <c r="G24" i="3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G7" s="1"/>
  <c r="D8"/>
  <c r="F7"/>
  <c r="E7"/>
  <c r="C7"/>
  <c r="B7"/>
  <c r="G24" i="2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G21" i="3" l="1"/>
  <c r="D12"/>
  <c r="C20"/>
  <c r="C6" s="1"/>
  <c r="C25" s="1"/>
  <c r="C26" s="1"/>
  <c r="E6" i="2"/>
  <c r="D7"/>
  <c r="G21"/>
  <c r="D21" i="3"/>
  <c r="E25" i="2"/>
  <c r="D21"/>
  <c r="E6" i="3"/>
  <c r="E25" s="1"/>
  <c r="G12"/>
  <c r="G20" s="1"/>
  <c r="G6" s="1"/>
  <c r="G25" s="1"/>
  <c r="F20"/>
  <c r="F6" s="1"/>
  <c r="F25" s="1"/>
  <c r="F26" s="1"/>
  <c r="D7"/>
  <c r="D20" s="1"/>
  <c r="D6" s="1"/>
  <c r="D25" s="1"/>
  <c r="B6"/>
  <c r="B25" s="1"/>
  <c r="G12" i="2"/>
  <c r="G7"/>
  <c r="F20"/>
  <c r="F6" s="1"/>
  <c r="F25" s="1"/>
  <c r="F26" s="1"/>
  <c r="C20"/>
  <c r="C6" s="1"/>
  <c r="C25" s="1"/>
  <c r="C26" s="1"/>
  <c r="D12"/>
  <c r="D20" s="1"/>
  <c r="B6"/>
  <c r="B25" s="1"/>
  <c r="B26" i="3" l="1"/>
  <c r="B31" s="1"/>
  <c r="B30"/>
  <c r="D26"/>
  <c r="D31" s="1"/>
  <c r="D30"/>
  <c r="G26"/>
  <c r="G31" s="1"/>
  <c r="G30"/>
  <c r="E26"/>
  <c r="E31" s="1"/>
  <c r="E30"/>
  <c r="E26" i="2"/>
  <c r="E31" s="1"/>
  <c r="E30"/>
  <c r="B26"/>
  <c r="B31" s="1"/>
  <c r="B30"/>
  <c r="G20"/>
  <c r="D6"/>
  <c r="D25" s="1"/>
  <c r="G6" l="1"/>
  <c r="G25" s="1"/>
  <c r="D26"/>
  <c r="D31" s="1"/>
  <c r="D30"/>
  <c r="G24" i="1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G30" i="2" l="1"/>
  <c r="G26"/>
  <c r="G31" s="1"/>
  <c r="G21" i="1"/>
  <c r="G12"/>
  <c r="D7"/>
  <c r="G7"/>
  <c r="G20" s="1"/>
  <c r="G6" s="1"/>
  <c r="G25" s="1"/>
  <c r="F20"/>
  <c r="F6" s="1"/>
  <c r="F25" s="1"/>
  <c r="B6"/>
  <c r="B25" s="1"/>
  <c r="D21"/>
  <c r="D12"/>
  <c r="D20" s="1"/>
  <c r="D6" s="1"/>
  <c r="D25" s="1"/>
  <c r="E6"/>
  <c r="E25" s="1"/>
  <c r="C20"/>
  <c r="C6" s="1"/>
  <c r="C25" s="1"/>
</calcChain>
</file>

<file path=xl/sharedStrings.xml><?xml version="1.0" encoding="utf-8"?>
<sst xmlns="http://schemas.openxmlformats.org/spreadsheetml/2006/main" count="152" uniqueCount="43">
  <si>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</si>
  <si>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</si>
  <si>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</si>
  <si>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</si>
  <si>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</si>
  <si>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</si>
  <si>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</si>
  <si>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</si>
  <si>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</si>
  <si>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</si>
  <si>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</si>
  <si>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</si>
  <si>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</si>
  <si>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</si>
  <si>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</si>
  <si>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</si>
  <si>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</si>
  <si>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</si>
  <si>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</si>
  <si>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</si>
  <si>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</si>
  <si>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</si>
  <si>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</si>
  <si>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</si>
  <si>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</si>
  <si>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</si>
  <si>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</si>
  <si>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</si>
  <si>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</si>
  <si>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</si>
  <si>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</si>
  <si>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</si>
  <si>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</si>
  <si>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>นครราชสีมา</t>
  </si>
  <si>
    <t xml:space="preserve">   ค่าเสียโอกาสเงินลงทุนอุปกรณ์การเกษตร</t>
  </si>
  <si>
    <t>4. ต้นทุนรวมต่อกิโลกรัม</t>
  </si>
  <si>
    <t>9. ผลตอบแทนสุทธิต่อกิโลกรัม</t>
  </si>
  <si>
    <t>-</t>
  </si>
  <si>
    <t>ตารางที่ 64  ต้นทุนการผลิตข้าวหอมมะลิ แยกตามลักษณะความเหมาะสมของพื้นที่</t>
  </si>
  <si>
    <t>ตารางที่ 65  ต้นทุนการผลิตมันสำปะหลัง แยกตามลักษณะความเหมาะสมของพื้นที่</t>
  </si>
  <si>
    <t>ตารางที่ 66  ต้นทุนการผลิตอ้อยโรงงาน แยกตามลักษณะความเหมาะสมของพื้นที่</t>
  </si>
  <si>
    <t>ตารางที่ 67  ต้นทุนการผลิตข้าวโพดเลี้ยงสัตว์ แยกตามลักษณะความเหมาะสมของพื้นที่</t>
  </si>
  <si>
    <t>6. ราคาที่เกษตรกรขายได้ที่ไร่นา (บาท/ตัน)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</si>
</sst>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_-;\-* #,##0_-;_-* &quot;-&quot;??_-;_-@_-"/>
  </numFmts>
  <fonts count="12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4"/>
      <name val="Cord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  <xf numFmtId="0" fontId="11" fillId="0" borderId="0"/>
  </cellStyleXfs>
  <cellXfs count="55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4" fontId="5" fillId="0" borderId="10" xfId="5" applyNumberFormat="1" applyFont="1" applyFill="1" applyBorder="1" applyAlignment="1" applyProtection="1">
      <alignment horizontal="right"/>
      <protection hidden="1"/>
    </xf>
    <xf numFmtId="4" fontId="10" fillId="0" borderId="10" xfId="5" applyNumberFormat="1" applyFont="1" applyFill="1" applyBorder="1" applyAlignment="1" applyProtection="1">
      <alignment horizontal="right"/>
      <protection hidden="1"/>
    </xf>
    <xf numFmtId="3" fontId="5" fillId="0" borderId="10" xfId="5" applyNumberFormat="1" applyFont="1" applyFill="1" applyBorder="1" applyAlignment="1" applyProtection="1">
      <alignment horizontal="center"/>
      <protection hidden="1"/>
    </xf>
    <xf numFmtId="4" fontId="5" fillId="0" borderId="11" xfId="5" applyNumberFormat="1" applyFont="1" applyFill="1" applyBorder="1" applyAlignment="1" applyProtection="1">
      <alignment horizontal="center"/>
      <protection hidden="1"/>
    </xf>
    <xf numFmtId="3" fontId="5" fillId="0" borderId="11" xfId="5" applyNumberFormat="1" applyFont="1" applyFill="1" applyBorder="1" applyAlignment="1" applyProtection="1">
      <alignment horizontal="center"/>
      <protection hidden="1"/>
    </xf>
    <xf numFmtId="4" fontId="5" fillId="0" borderId="10" xfId="5" applyNumberFormat="1" applyFont="1" applyFill="1" applyBorder="1" applyAlignment="1" applyProtection="1">
      <alignment horizontal="center"/>
      <protection hidden="1"/>
    </xf>
    <xf numFmtId="4" fontId="6" fillId="0" borderId="10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4" fontId="6" fillId="0" borderId="12" xfId="5" applyNumberFormat="1" applyFont="1" applyFill="1" applyBorder="1" applyAlignment="1" applyProtection="1">
      <alignment horizontal="center"/>
      <protection hidden="1"/>
    </xf>
    <xf numFmtId="4" fontId="6" fillId="0" borderId="13" xfId="5" applyNumberFormat="1" applyFont="1" applyFill="1" applyBorder="1" applyAlignment="1" applyProtection="1">
      <alignment horizontal="center"/>
      <protection hidden="1"/>
    </xf>
    <xf numFmtId="4" fontId="6" fillId="0" borderId="14" xfId="5" applyNumberFormat="1" applyFont="1" applyFill="1" applyBorder="1" applyAlignment="1" applyProtection="1">
      <alignment horizontal="center"/>
      <protection hidden="1"/>
    </xf>
    <xf numFmtId="4" fontId="6" fillId="0" borderId="10" xfId="5" applyNumberFormat="1" applyFont="1" applyFill="1" applyBorder="1" applyAlignment="1" applyProtection="1">
      <alignment horizontal="center"/>
      <protection hidden="1"/>
    </xf>
    <xf numFmtId="3" fontId="6" fillId="0" borderId="12" xfId="5" applyNumberFormat="1" applyFont="1" applyFill="1" applyBorder="1" applyAlignment="1" applyProtection="1">
      <alignment horizontal="center"/>
      <protection hidden="1"/>
    </xf>
    <xf numFmtId="3" fontId="6" fillId="0" borderId="13" xfId="5" applyNumberFormat="1" applyFont="1" applyFill="1" applyBorder="1" applyAlignment="1" applyProtection="1">
      <alignment horizontal="center"/>
      <protection hidden="1"/>
    </xf>
    <xf numFmtId="3" fontId="6" fillId="0" borderId="14" xfId="5" applyNumberFormat="1" applyFont="1" applyFill="1" applyBorder="1" applyAlignment="1" applyProtection="1">
      <alignment horizontal="center"/>
      <protection hidden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/>
    <xf numFmtId="4" fontId="5" fillId="0" borderId="11" xfId="2" applyNumberFormat="1" applyFont="1" applyFill="1" applyBorder="1" applyAlignment="1">
      <alignment horizontal="right"/>
    </xf>
    <xf numFmtId="4" fontId="5" fillId="0" borderId="11" xfId="2" applyNumberFormat="1" applyFont="1" applyFill="1" applyBorder="1" applyAlignment="1">
      <alignment horizontal="center"/>
    </xf>
    <xf numFmtId="4" fontId="5" fillId="0" borderId="11" xfId="5" applyNumberFormat="1" applyFont="1" applyFill="1" applyBorder="1" applyAlignment="1" applyProtection="1">
      <alignment horizontal="right"/>
      <protection hidden="1"/>
    </xf>
    <xf numFmtId="0" fontId="0" fillId="0" borderId="0" xfId="0" applyFont="1"/>
    <xf numFmtId="0" fontId="0" fillId="0" borderId="0" xfId="0" applyFont="1" applyFill="1"/>
    <xf numFmtId="3" fontId="5" fillId="0" borderId="10" xfId="5" applyNumberFormat="1" applyFont="1" applyFill="1" applyBorder="1" applyAlignment="1" applyProtection="1">
      <alignment horizontal="right"/>
      <protection hidden="1"/>
    </xf>
    <xf numFmtId="3" fontId="5" fillId="0" borderId="11" xfId="5" applyNumberFormat="1" applyFont="1" applyFill="1" applyBorder="1" applyAlignment="1" applyProtection="1">
      <alignment horizontal="right"/>
      <protection hidden="1"/>
    </xf>
  </cellXfs>
  <cellStyles count="6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  <cellStyle name="ปกติ_ประมาณการเดือน ธค.2547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B29" sqref="B29:D29"/>
    </sheetView>
  </sheetViews>
  <sheetFormatPr defaultRowHeight="14.25"/>
  <cols>
    <col min="1" max="1" width="36.75" customWidth="1"/>
    <col min="2" max="7" width="11.875" customWidth="1"/>
  </cols>
  <sheetData>
    <row r="1" spans="1:7" ht="27.75">
      <c r="A1" s="1" t="s">
        <v>38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2" t="s">
        <v>0</v>
      </c>
    </row>
    <row r="3" spans="1:7" ht="27.75">
      <c r="A3" s="3"/>
      <c r="B3" s="34" t="s">
        <v>33</v>
      </c>
      <c r="C3" s="35"/>
      <c r="D3" s="35"/>
      <c r="E3" s="35"/>
      <c r="F3" s="35"/>
      <c r="G3" s="36"/>
    </row>
    <row r="4" spans="1:7" ht="27.75">
      <c r="A4" s="4" t="s">
        <v>1</v>
      </c>
      <c r="B4" s="37" t="s">
        <v>2</v>
      </c>
      <c r="C4" s="37"/>
      <c r="D4" s="37"/>
      <c r="E4" s="37" t="s">
        <v>3</v>
      </c>
      <c r="F4" s="37"/>
      <c r="G4" s="37"/>
    </row>
    <row r="5" spans="1:7" ht="27.7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7</v>
      </c>
      <c r="B6" s="8">
        <f t="shared" ref="B6:G6" si="0">+B7+B12+B20</f>
        <v>1872.6999999999998</v>
      </c>
      <c r="C6" s="8">
        <f t="shared" si="0"/>
        <v>965.39</v>
      </c>
      <c r="D6" s="8">
        <f t="shared" si="0"/>
        <v>2838.0899999999997</v>
      </c>
      <c r="E6" s="8">
        <f t="shared" si="0"/>
        <v>2048.11</v>
      </c>
      <c r="F6" s="8">
        <f t="shared" si="0"/>
        <v>1162.56</v>
      </c>
      <c r="G6" s="8">
        <f t="shared" si="0"/>
        <v>3210.67</v>
      </c>
    </row>
    <row r="7" spans="1:7" ht="24">
      <c r="A7" s="9" t="s">
        <v>8</v>
      </c>
      <c r="B7" s="10">
        <f t="shared" ref="B7:G7" si="1">+B8+B9+B10+B11</f>
        <v>1198.83</v>
      </c>
      <c r="C7" s="10">
        <f t="shared" si="1"/>
        <v>482.62</v>
      </c>
      <c r="D7" s="10">
        <f t="shared" si="1"/>
        <v>1681.45</v>
      </c>
      <c r="E7" s="10">
        <f t="shared" si="1"/>
        <v>1246.6500000000001</v>
      </c>
      <c r="F7" s="10">
        <f t="shared" si="1"/>
        <v>664.07</v>
      </c>
      <c r="G7" s="10">
        <f t="shared" si="1"/>
        <v>1910.72</v>
      </c>
    </row>
    <row r="8" spans="1:7" ht="24">
      <c r="A8" s="11" t="s">
        <v>9</v>
      </c>
      <c r="B8" s="12">
        <v>451.73</v>
      </c>
      <c r="C8" s="12">
        <v>60.48</v>
      </c>
      <c r="D8" s="12">
        <f>+B8+C8</f>
        <v>512.21</v>
      </c>
      <c r="E8" s="12">
        <v>422.99</v>
      </c>
      <c r="F8" s="12">
        <v>118.28</v>
      </c>
      <c r="G8" s="12">
        <f>+E8+F8</f>
        <v>541.27</v>
      </c>
    </row>
    <row r="9" spans="1:7" ht="24">
      <c r="A9" s="11" t="s">
        <v>10</v>
      </c>
      <c r="B9" s="13">
        <v>22.96</v>
      </c>
      <c r="C9" s="13">
        <v>31.89</v>
      </c>
      <c r="D9" s="12">
        <f t="shared" ref="D9:D19" si="2">+B9+C9</f>
        <v>54.85</v>
      </c>
      <c r="E9" s="13">
        <v>33.159999999999997</v>
      </c>
      <c r="F9" s="13">
        <v>25.08</v>
      </c>
      <c r="G9" s="12">
        <f t="shared" ref="G9:G11" si="3">+E9+F9</f>
        <v>58.239999999999995</v>
      </c>
    </row>
    <row r="10" spans="1:7" ht="24">
      <c r="A10" s="11" t="s">
        <v>11</v>
      </c>
      <c r="B10" s="13">
        <v>78.989999999999995</v>
      </c>
      <c r="C10" s="13">
        <v>253.99</v>
      </c>
      <c r="D10" s="12">
        <f t="shared" si="2"/>
        <v>332.98</v>
      </c>
      <c r="E10" s="13">
        <v>103.09</v>
      </c>
      <c r="F10" s="13">
        <v>319.97000000000003</v>
      </c>
      <c r="G10" s="12">
        <f t="shared" si="3"/>
        <v>423.06000000000006</v>
      </c>
    </row>
    <row r="11" spans="1:7" ht="24">
      <c r="A11" s="11" t="s">
        <v>12</v>
      </c>
      <c r="B11" s="13">
        <v>645.15</v>
      </c>
      <c r="C11" s="13">
        <v>136.26</v>
      </c>
      <c r="D11" s="12">
        <f t="shared" si="2"/>
        <v>781.41</v>
      </c>
      <c r="E11" s="13">
        <v>687.41</v>
      </c>
      <c r="F11" s="13">
        <v>200.74</v>
      </c>
      <c r="G11" s="12">
        <f t="shared" si="3"/>
        <v>888.15</v>
      </c>
    </row>
    <row r="12" spans="1:7" ht="24">
      <c r="A12" s="9" t="s">
        <v>13</v>
      </c>
      <c r="B12" s="10">
        <f t="shared" ref="B12:G12" si="4">+B13+B14+B15+B16+B17+B18+B19</f>
        <v>673.87</v>
      </c>
      <c r="C12" s="10">
        <f t="shared" si="4"/>
        <v>386.79999999999995</v>
      </c>
      <c r="D12" s="10">
        <f t="shared" si="4"/>
        <v>1060.67</v>
      </c>
      <c r="E12" s="10">
        <f t="shared" si="4"/>
        <v>801.45999999999992</v>
      </c>
      <c r="F12" s="10">
        <f t="shared" si="4"/>
        <v>389.92</v>
      </c>
      <c r="G12" s="10">
        <f t="shared" si="4"/>
        <v>1191.3799999999999</v>
      </c>
    </row>
    <row r="13" spans="1:7" ht="24">
      <c r="A13" s="11" t="s">
        <v>14</v>
      </c>
      <c r="B13" s="13">
        <v>4.21</v>
      </c>
      <c r="C13" s="13">
        <v>375.64</v>
      </c>
      <c r="D13" s="13">
        <f t="shared" si="2"/>
        <v>379.84999999999997</v>
      </c>
      <c r="E13" s="13">
        <v>87.46</v>
      </c>
      <c r="F13" s="13">
        <v>378.07</v>
      </c>
      <c r="G13" s="13">
        <f>+E13+F13</f>
        <v>465.53</v>
      </c>
    </row>
    <row r="14" spans="1:7" ht="24">
      <c r="A14" s="11" t="s">
        <v>15</v>
      </c>
      <c r="B14" s="13">
        <v>555.48</v>
      </c>
      <c r="C14" s="13">
        <v>0.43</v>
      </c>
      <c r="D14" s="13">
        <f t="shared" si="2"/>
        <v>555.91</v>
      </c>
      <c r="E14" s="13">
        <v>514.29</v>
      </c>
      <c r="F14" s="13">
        <v>10.63</v>
      </c>
      <c r="G14" s="13">
        <f t="shared" ref="G14:G19" si="5">+E14+F14</f>
        <v>524.91999999999996</v>
      </c>
    </row>
    <row r="15" spans="1:7" ht="24">
      <c r="A15" s="11" t="s">
        <v>16</v>
      </c>
      <c r="B15" s="13">
        <v>17.86</v>
      </c>
      <c r="C15" s="13">
        <v>0</v>
      </c>
      <c r="D15" s="13">
        <f t="shared" si="2"/>
        <v>17.86</v>
      </c>
      <c r="E15" s="13">
        <v>46.68</v>
      </c>
      <c r="F15" s="13">
        <v>0</v>
      </c>
      <c r="G15" s="13">
        <f t="shared" si="5"/>
        <v>46.68</v>
      </c>
    </row>
    <row r="16" spans="1:7" ht="24">
      <c r="A16" s="11" t="s">
        <v>17</v>
      </c>
      <c r="B16" s="13">
        <v>5.4</v>
      </c>
      <c r="C16" s="13">
        <v>0</v>
      </c>
      <c r="D16" s="13">
        <f t="shared" si="2"/>
        <v>5.4</v>
      </c>
      <c r="E16" s="13">
        <v>0</v>
      </c>
      <c r="F16" s="13">
        <v>0</v>
      </c>
      <c r="G16" s="13">
        <f t="shared" si="5"/>
        <v>0</v>
      </c>
    </row>
    <row r="17" spans="1:7" ht="24">
      <c r="A17" s="11" t="s">
        <v>18</v>
      </c>
      <c r="B17" s="16">
        <v>16.399999999999999</v>
      </c>
      <c r="C17" s="16">
        <v>10.58</v>
      </c>
      <c r="D17" s="13">
        <f t="shared" si="2"/>
        <v>26.979999999999997</v>
      </c>
      <c r="E17" s="16">
        <v>25.88</v>
      </c>
      <c r="F17" s="16">
        <v>0</v>
      </c>
      <c r="G17" s="13">
        <f t="shared" si="5"/>
        <v>25.88</v>
      </c>
    </row>
    <row r="18" spans="1:7" ht="24">
      <c r="A18" s="17" t="s">
        <v>19</v>
      </c>
      <c r="B18" s="16">
        <v>67.489999999999995</v>
      </c>
      <c r="C18" s="16">
        <v>0</v>
      </c>
      <c r="D18" s="13">
        <f t="shared" si="2"/>
        <v>67.489999999999995</v>
      </c>
      <c r="E18" s="16">
        <v>125.75</v>
      </c>
      <c r="F18" s="16">
        <v>0.8</v>
      </c>
      <c r="G18" s="13">
        <f t="shared" si="5"/>
        <v>126.55</v>
      </c>
    </row>
    <row r="19" spans="1:7" ht="24">
      <c r="A19" s="11" t="s">
        <v>20</v>
      </c>
      <c r="B19" s="16">
        <v>7.03</v>
      </c>
      <c r="C19" s="16">
        <v>0.15</v>
      </c>
      <c r="D19" s="13">
        <f t="shared" si="2"/>
        <v>7.1800000000000006</v>
      </c>
      <c r="E19" s="16">
        <v>1.4</v>
      </c>
      <c r="F19" s="16">
        <v>0.42</v>
      </c>
      <c r="G19" s="13">
        <f t="shared" si="5"/>
        <v>1.8199999999999998</v>
      </c>
    </row>
    <row r="20" spans="1:7" ht="24">
      <c r="A20" s="9" t="s">
        <v>21</v>
      </c>
      <c r="B20" s="19"/>
      <c r="C20" s="19">
        <f>ROUND((B7+C7+B12+C12)*0.07*6/12,2)</f>
        <v>95.97</v>
      </c>
      <c r="D20" s="19">
        <f>ROUND((D7+D12)*0.07*6/12,2)</f>
        <v>95.97</v>
      </c>
      <c r="E20" s="19"/>
      <c r="F20" s="19">
        <f>ROUND((E7+F7+E12+F12)*0.07*6/12,2)</f>
        <v>108.57</v>
      </c>
      <c r="G20" s="19">
        <f>ROUND((G7+G12)*0.07*6/12,2)</f>
        <v>108.57</v>
      </c>
    </row>
    <row r="21" spans="1:7" ht="24">
      <c r="A21" s="9" t="s">
        <v>22</v>
      </c>
      <c r="B21" s="18">
        <f t="shared" ref="B21:G21" si="6">+B22+B23+B24</f>
        <v>0</v>
      </c>
      <c r="C21" s="18">
        <f t="shared" si="6"/>
        <v>1088.8599999999999</v>
      </c>
      <c r="D21" s="18">
        <f t="shared" si="6"/>
        <v>1088.8599999999999</v>
      </c>
      <c r="E21" s="18">
        <f t="shared" si="6"/>
        <v>0</v>
      </c>
      <c r="F21" s="18">
        <f t="shared" si="6"/>
        <v>1206.1600000000001</v>
      </c>
      <c r="G21" s="18">
        <f t="shared" si="6"/>
        <v>1206.1600000000001</v>
      </c>
    </row>
    <row r="22" spans="1:7" ht="24">
      <c r="A22" s="11" t="s">
        <v>23</v>
      </c>
      <c r="B22" s="16">
        <v>0</v>
      </c>
      <c r="C22" s="16">
        <v>1022.67</v>
      </c>
      <c r="D22" s="16">
        <f t="shared" ref="D22:D24" si="7">+B22+C22</f>
        <v>1022.67</v>
      </c>
      <c r="E22" s="16">
        <v>0</v>
      </c>
      <c r="F22" s="16">
        <v>1122.92</v>
      </c>
      <c r="G22" s="16">
        <f>+E22+F22</f>
        <v>1122.92</v>
      </c>
    </row>
    <row r="23" spans="1:7" ht="24">
      <c r="A23" s="11" t="s">
        <v>24</v>
      </c>
      <c r="B23" s="16">
        <v>0</v>
      </c>
      <c r="C23" s="16">
        <v>53.11</v>
      </c>
      <c r="D23" s="16">
        <f t="shared" si="7"/>
        <v>53.11</v>
      </c>
      <c r="E23" s="16">
        <v>0</v>
      </c>
      <c r="F23" s="16">
        <v>61.99</v>
      </c>
      <c r="G23" s="16">
        <f t="shared" ref="G23:G24" si="8">+E23+F23</f>
        <v>61.99</v>
      </c>
    </row>
    <row r="24" spans="1:7" ht="24">
      <c r="A24" s="20" t="s">
        <v>25</v>
      </c>
      <c r="B24" s="16">
        <v>0</v>
      </c>
      <c r="C24" s="16">
        <v>13.08</v>
      </c>
      <c r="D24" s="16">
        <f t="shared" si="7"/>
        <v>13.08</v>
      </c>
      <c r="E24" s="16">
        <v>0</v>
      </c>
      <c r="F24" s="16">
        <v>21.25</v>
      </c>
      <c r="G24" s="16">
        <f t="shared" si="8"/>
        <v>21.25</v>
      </c>
    </row>
    <row r="25" spans="1:7" ht="24">
      <c r="A25" s="9" t="s">
        <v>26</v>
      </c>
      <c r="B25" s="18">
        <f t="shared" ref="B25:G25" si="9">+B6+B21</f>
        <v>1872.6999999999998</v>
      </c>
      <c r="C25" s="18">
        <f t="shared" si="9"/>
        <v>2054.25</v>
      </c>
      <c r="D25" s="18">
        <f t="shared" si="9"/>
        <v>3926.95</v>
      </c>
      <c r="E25" s="18">
        <f t="shared" si="9"/>
        <v>2048.11</v>
      </c>
      <c r="F25" s="18">
        <f t="shared" si="9"/>
        <v>2368.7200000000003</v>
      </c>
      <c r="G25" s="18">
        <f t="shared" si="9"/>
        <v>4416.83</v>
      </c>
    </row>
    <row r="26" spans="1:7" ht="24">
      <c r="A26" s="21" t="s">
        <v>27</v>
      </c>
      <c r="B26" s="24">
        <f>ROUND((B25/B27)*1000,2)</f>
        <v>3861.24</v>
      </c>
      <c r="C26" s="24">
        <f>C25/B27*1000</f>
        <v>4235.567010309278</v>
      </c>
      <c r="D26" s="24">
        <f>ROUND((D25/B27)*1000,2)</f>
        <v>8096.8</v>
      </c>
      <c r="E26" s="24">
        <f>ROUND((E25/E27)*1000,2)</f>
        <v>10343.99</v>
      </c>
      <c r="F26" s="24">
        <f>F25/E27*1000</f>
        <v>11963.232323232323</v>
      </c>
      <c r="G26" s="24">
        <f>ROUND((G25/E27)*1000,2)</f>
        <v>22307.22</v>
      </c>
    </row>
    <row r="27" spans="1:7" s="51" customFormat="1" ht="24">
      <c r="A27" s="22" t="s">
        <v>28</v>
      </c>
      <c r="B27" s="33">
        <v>485</v>
      </c>
      <c r="C27" s="33"/>
      <c r="D27" s="33"/>
      <c r="E27" s="33">
        <v>198</v>
      </c>
      <c r="F27" s="33"/>
      <c r="G27" s="33"/>
    </row>
    <row r="28" spans="1:7" s="52" customFormat="1" ht="24">
      <c r="A28" s="22" t="s">
        <v>42</v>
      </c>
      <c r="B28" s="33">
        <f>10.06*1000</f>
        <v>10060</v>
      </c>
      <c r="C28" s="33"/>
      <c r="D28" s="33"/>
      <c r="E28" s="33">
        <f>10.06*1000</f>
        <v>10060</v>
      </c>
      <c r="F28" s="33"/>
      <c r="G28" s="33"/>
    </row>
    <row r="29" spans="1:7" s="51" customFormat="1" ht="24">
      <c r="A29" s="22" t="s">
        <v>30</v>
      </c>
      <c r="B29" s="33">
        <f>ROUND(B27*B28,2)/1000</f>
        <v>4879.1000000000004</v>
      </c>
      <c r="C29" s="33"/>
      <c r="D29" s="33"/>
      <c r="E29" s="33">
        <f>ROUND(E27*E28,2)/1000</f>
        <v>1991.88</v>
      </c>
      <c r="F29" s="33"/>
      <c r="G29" s="33"/>
    </row>
    <row r="30" spans="1:7" ht="24">
      <c r="A30" s="21" t="s">
        <v>31</v>
      </c>
      <c r="B30" s="25">
        <f>B29-B25</f>
        <v>3006.4000000000005</v>
      </c>
      <c r="C30" s="26" t="s">
        <v>37</v>
      </c>
      <c r="D30" s="25">
        <f>B29-D25</f>
        <v>952.15000000000055</v>
      </c>
      <c r="E30" s="25">
        <f>E29-E25</f>
        <v>-56.230000000000018</v>
      </c>
      <c r="F30" s="26" t="s">
        <v>37</v>
      </c>
      <c r="G30" s="25">
        <f>E29-G25</f>
        <v>-2424.9499999999998</v>
      </c>
    </row>
    <row r="31" spans="1:7" ht="24">
      <c r="A31" s="23" t="s">
        <v>32</v>
      </c>
      <c r="B31" s="48">
        <f>B28-B26</f>
        <v>6198.76</v>
      </c>
      <c r="C31" s="49" t="s">
        <v>37</v>
      </c>
      <c r="D31" s="48">
        <f>B28-D26</f>
        <v>1963.1999999999998</v>
      </c>
      <c r="E31" s="48">
        <f>E28-E26</f>
        <v>-283.98999999999978</v>
      </c>
      <c r="F31" s="49" t="s">
        <v>37</v>
      </c>
      <c r="G31" s="48">
        <f>E28-G26</f>
        <v>-12247.220000000001</v>
      </c>
    </row>
  </sheetData>
  <mergeCells count="9">
    <mergeCell ref="B3:G3"/>
    <mergeCell ref="B4:D4"/>
    <mergeCell ref="E4:G4"/>
    <mergeCell ref="B27:D27"/>
    <mergeCell ref="B28:D28"/>
    <mergeCell ref="E28:G28"/>
    <mergeCell ref="E27:G27"/>
    <mergeCell ref="B29:D29"/>
    <mergeCell ref="E29:G29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D30" sqref="D30"/>
    </sheetView>
  </sheetViews>
  <sheetFormatPr defaultRowHeight="14.25"/>
  <cols>
    <col min="1" max="1" width="36.75" customWidth="1"/>
    <col min="2" max="7" width="11.875" customWidth="1"/>
  </cols>
  <sheetData>
    <row r="1" spans="1:7" ht="27.75">
      <c r="A1" s="1" t="s">
        <v>39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2" t="s">
        <v>0</v>
      </c>
    </row>
    <row r="3" spans="1:7" ht="27.75">
      <c r="A3" s="3"/>
      <c r="B3" s="34" t="s">
        <v>33</v>
      </c>
      <c r="C3" s="35"/>
      <c r="D3" s="35"/>
      <c r="E3" s="35"/>
      <c r="F3" s="35"/>
      <c r="G3" s="36"/>
    </row>
    <row r="4" spans="1:7" ht="27.75">
      <c r="A4" s="4" t="s">
        <v>1</v>
      </c>
      <c r="B4" s="37" t="s">
        <v>2</v>
      </c>
      <c r="C4" s="37"/>
      <c r="D4" s="37"/>
      <c r="E4" s="37" t="s">
        <v>3</v>
      </c>
      <c r="F4" s="37"/>
      <c r="G4" s="37"/>
    </row>
    <row r="5" spans="1:7" ht="27.7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7</v>
      </c>
      <c r="B6" s="8">
        <f t="shared" ref="B6:F6" si="0">+B7+B12+B20</f>
        <v>2747.91</v>
      </c>
      <c r="C6" s="8">
        <f t="shared" si="0"/>
        <v>1113.28</v>
      </c>
      <c r="D6" s="8">
        <f t="shared" si="0"/>
        <v>3861.19</v>
      </c>
      <c r="E6" s="8">
        <f t="shared" si="0"/>
        <v>3041.4500000000007</v>
      </c>
      <c r="F6" s="8">
        <f t="shared" si="0"/>
        <v>1355.69</v>
      </c>
      <c r="G6" s="8">
        <f>+G7+G12+G20</f>
        <v>4397.1400000000012</v>
      </c>
    </row>
    <row r="7" spans="1:7" ht="24">
      <c r="A7" s="9" t="s">
        <v>8</v>
      </c>
      <c r="B7" s="10">
        <f t="shared" ref="B7:G7" si="1">+B8+B9+B10+B11</f>
        <v>1649.25</v>
      </c>
      <c r="C7" s="10">
        <f t="shared" si="1"/>
        <v>434.44</v>
      </c>
      <c r="D7" s="10">
        <f t="shared" si="1"/>
        <v>2083.69</v>
      </c>
      <c r="E7" s="10">
        <f t="shared" si="1"/>
        <v>1753.92</v>
      </c>
      <c r="F7" s="10">
        <f t="shared" si="1"/>
        <v>702.89</v>
      </c>
      <c r="G7" s="10">
        <f t="shared" si="1"/>
        <v>2456.8100000000004</v>
      </c>
    </row>
    <row r="8" spans="1:7" ht="24">
      <c r="A8" s="11" t="s">
        <v>9</v>
      </c>
      <c r="B8" s="12">
        <v>497.16</v>
      </c>
      <c r="C8" s="12">
        <v>97.18</v>
      </c>
      <c r="D8" s="12">
        <f>+B8+C8</f>
        <v>594.34</v>
      </c>
      <c r="E8" s="12">
        <v>302.85000000000002</v>
      </c>
      <c r="F8" s="12">
        <v>161.09</v>
      </c>
      <c r="G8" s="12">
        <f>+E8+F8</f>
        <v>463.94000000000005</v>
      </c>
    </row>
    <row r="9" spans="1:7" ht="24">
      <c r="A9" s="11" t="s">
        <v>10</v>
      </c>
      <c r="B9" s="12">
        <v>227.01</v>
      </c>
      <c r="C9" s="12">
        <v>104.21</v>
      </c>
      <c r="D9" s="12">
        <f t="shared" ref="D9:D11" si="2">+B9+C9</f>
        <v>331.21999999999997</v>
      </c>
      <c r="E9" s="13">
        <v>329.41</v>
      </c>
      <c r="F9" s="13">
        <v>21.57</v>
      </c>
      <c r="G9" s="12">
        <f t="shared" ref="G9:G11" si="3">+E9+F9</f>
        <v>350.98</v>
      </c>
    </row>
    <row r="10" spans="1:7" ht="24">
      <c r="A10" s="11" t="s">
        <v>11</v>
      </c>
      <c r="B10" s="12">
        <v>493.35</v>
      </c>
      <c r="C10" s="12">
        <v>199.3</v>
      </c>
      <c r="D10" s="12">
        <f t="shared" si="2"/>
        <v>692.65000000000009</v>
      </c>
      <c r="E10" s="13">
        <v>428.78</v>
      </c>
      <c r="F10" s="13">
        <v>359.37</v>
      </c>
      <c r="G10" s="12">
        <f t="shared" si="3"/>
        <v>788.15</v>
      </c>
    </row>
    <row r="11" spans="1:7" ht="24">
      <c r="A11" s="11" t="s">
        <v>12</v>
      </c>
      <c r="B11" s="12">
        <v>431.73</v>
      </c>
      <c r="C11" s="12">
        <v>33.75</v>
      </c>
      <c r="D11" s="12">
        <f t="shared" si="2"/>
        <v>465.48</v>
      </c>
      <c r="E11" s="13">
        <v>692.88</v>
      </c>
      <c r="F11" s="13">
        <v>160.86000000000001</v>
      </c>
      <c r="G11" s="12">
        <f t="shared" si="3"/>
        <v>853.74</v>
      </c>
    </row>
    <row r="12" spans="1:7" ht="24">
      <c r="A12" s="9" t="s">
        <v>13</v>
      </c>
      <c r="B12" s="10">
        <f>+B13+B14+B15+B16+B17+B18+B19</f>
        <v>1098.6600000000001</v>
      </c>
      <c r="C12" s="10">
        <f>+C13+C14+C15+C16+C17+C18+C19</f>
        <v>426.24</v>
      </c>
      <c r="D12" s="10">
        <f>+B12+C12</f>
        <v>1524.9</v>
      </c>
      <c r="E12" s="10">
        <f>+E13+E14+E15+E16+E17+E18+E19</f>
        <v>1287.5300000000004</v>
      </c>
      <c r="F12" s="10">
        <f>+F13+F14+F15+F16+F17+F18+F19</f>
        <v>365.14</v>
      </c>
      <c r="G12" s="10">
        <f>+E12+F12</f>
        <v>1652.6700000000005</v>
      </c>
    </row>
    <row r="13" spans="1:7" ht="24">
      <c r="A13" s="11" t="s">
        <v>14</v>
      </c>
      <c r="B13" s="12">
        <v>109.96</v>
      </c>
      <c r="C13" s="12">
        <v>423.37</v>
      </c>
      <c r="D13" s="13">
        <f t="shared" ref="D13:D19" si="4">+B13+C13</f>
        <v>533.33000000000004</v>
      </c>
      <c r="E13" s="13">
        <v>346.27</v>
      </c>
      <c r="F13" s="13">
        <v>348.24</v>
      </c>
      <c r="G13" s="13">
        <f>+E13+F13</f>
        <v>694.51</v>
      </c>
    </row>
    <row r="14" spans="1:7" ht="24">
      <c r="A14" s="11" t="s">
        <v>15</v>
      </c>
      <c r="B14" s="12">
        <v>431.37</v>
      </c>
      <c r="C14" s="12">
        <v>0</v>
      </c>
      <c r="D14" s="13">
        <f t="shared" si="4"/>
        <v>431.37</v>
      </c>
      <c r="E14" s="13">
        <v>514.59</v>
      </c>
      <c r="F14" s="13">
        <v>0</v>
      </c>
      <c r="G14" s="13">
        <f t="shared" ref="G14:G19" si="5">+E14+F14</f>
        <v>514.59</v>
      </c>
    </row>
    <row r="15" spans="1:7" ht="24">
      <c r="A15" s="11" t="s">
        <v>16</v>
      </c>
      <c r="B15" s="12">
        <v>255.21</v>
      </c>
      <c r="C15" s="14">
        <v>0</v>
      </c>
      <c r="D15" s="13">
        <f t="shared" si="4"/>
        <v>255.21</v>
      </c>
      <c r="E15" s="13">
        <v>237.27</v>
      </c>
      <c r="F15" s="13">
        <v>0</v>
      </c>
      <c r="G15" s="13">
        <f t="shared" si="5"/>
        <v>237.27</v>
      </c>
    </row>
    <row r="16" spans="1:7" ht="24">
      <c r="A16" s="11" t="s">
        <v>17</v>
      </c>
      <c r="B16" s="12">
        <v>22.99</v>
      </c>
      <c r="C16" s="14">
        <v>0</v>
      </c>
      <c r="D16" s="13">
        <f t="shared" si="4"/>
        <v>22.99</v>
      </c>
      <c r="E16" s="13">
        <v>67.650000000000006</v>
      </c>
      <c r="F16" s="13">
        <v>0</v>
      </c>
      <c r="G16" s="13">
        <f t="shared" si="5"/>
        <v>67.650000000000006</v>
      </c>
    </row>
    <row r="17" spans="1:7" ht="24">
      <c r="A17" s="11" t="s">
        <v>18</v>
      </c>
      <c r="B17" s="15">
        <v>62.27</v>
      </c>
      <c r="C17" s="15">
        <v>0</v>
      </c>
      <c r="D17" s="16">
        <f t="shared" si="4"/>
        <v>62.27</v>
      </c>
      <c r="E17" s="16">
        <v>106.38</v>
      </c>
      <c r="F17" s="16">
        <v>0</v>
      </c>
      <c r="G17" s="13">
        <f t="shared" si="5"/>
        <v>106.38</v>
      </c>
    </row>
    <row r="18" spans="1:7" ht="24">
      <c r="A18" s="17" t="s">
        <v>19</v>
      </c>
      <c r="B18" s="15">
        <v>94.43</v>
      </c>
      <c r="C18" s="15">
        <v>0</v>
      </c>
      <c r="D18" s="16">
        <f t="shared" si="4"/>
        <v>94.43</v>
      </c>
      <c r="E18" s="16">
        <v>4.47</v>
      </c>
      <c r="F18" s="16">
        <v>0</v>
      </c>
      <c r="G18" s="13">
        <f t="shared" si="5"/>
        <v>4.47</v>
      </c>
    </row>
    <row r="19" spans="1:7" ht="24">
      <c r="A19" s="11" t="s">
        <v>20</v>
      </c>
      <c r="B19" s="15">
        <v>122.43</v>
      </c>
      <c r="C19" s="15">
        <v>2.87</v>
      </c>
      <c r="D19" s="16">
        <f t="shared" si="4"/>
        <v>125.30000000000001</v>
      </c>
      <c r="E19" s="16">
        <v>10.9</v>
      </c>
      <c r="F19" s="16">
        <v>16.899999999999999</v>
      </c>
      <c r="G19" s="13">
        <f t="shared" si="5"/>
        <v>27.799999999999997</v>
      </c>
    </row>
    <row r="20" spans="1:7" ht="24">
      <c r="A20" s="9" t="s">
        <v>21</v>
      </c>
      <c r="B20" s="18"/>
      <c r="C20" s="18">
        <f>ROUND((B7+C7+B12+C12)*0.07,2)</f>
        <v>252.6</v>
      </c>
      <c r="D20" s="19">
        <f>ROUND((D7+D12)*0.07,2)</f>
        <v>252.6</v>
      </c>
      <c r="E20" s="19"/>
      <c r="F20" s="19">
        <f>ROUND((E7+F7+E12+F12)*0.07,2)</f>
        <v>287.66000000000003</v>
      </c>
      <c r="G20" s="19">
        <f>ROUND((G7+G12)*0.07,2)</f>
        <v>287.66000000000003</v>
      </c>
    </row>
    <row r="21" spans="1:7" ht="24">
      <c r="A21" s="9" t="s">
        <v>22</v>
      </c>
      <c r="B21" s="18">
        <f t="shared" ref="B21:G21" si="6">+B22+B23+B24</f>
        <v>0</v>
      </c>
      <c r="C21" s="18">
        <f t="shared" si="6"/>
        <v>1501.4</v>
      </c>
      <c r="D21" s="18">
        <f t="shared" si="6"/>
        <v>1501.4</v>
      </c>
      <c r="E21" s="18">
        <f t="shared" si="6"/>
        <v>0</v>
      </c>
      <c r="F21" s="18">
        <f t="shared" si="6"/>
        <v>1665.5900000000001</v>
      </c>
      <c r="G21" s="18">
        <f t="shared" si="6"/>
        <v>1665.5900000000001</v>
      </c>
    </row>
    <row r="22" spans="1:7" ht="24">
      <c r="A22" s="11" t="s">
        <v>23</v>
      </c>
      <c r="B22" s="15">
        <v>0</v>
      </c>
      <c r="C22" s="15">
        <v>1058.22</v>
      </c>
      <c r="D22" s="16">
        <f t="shared" ref="D22:D23" si="7">+B22+C22</f>
        <v>1058.22</v>
      </c>
      <c r="E22" s="16">
        <v>0</v>
      </c>
      <c r="F22" s="16">
        <v>1092.1300000000001</v>
      </c>
      <c r="G22" s="16">
        <f>+E22+F22</f>
        <v>1092.1300000000001</v>
      </c>
    </row>
    <row r="23" spans="1:7" ht="24">
      <c r="A23" s="11" t="s">
        <v>24</v>
      </c>
      <c r="B23" s="15">
        <v>0</v>
      </c>
      <c r="C23" s="15">
        <v>240.26</v>
      </c>
      <c r="D23" s="16">
        <f t="shared" si="7"/>
        <v>240.26</v>
      </c>
      <c r="E23" s="16">
        <v>0</v>
      </c>
      <c r="F23" s="16">
        <v>313.95999999999998</v>
      </c>
      <c r="G23" s="16">
        <f t="shared" ref="G23:G24" si="8">+E23+F23</f>
        <v>313.95999999999998</v>
      </c>
    </row>
    <row r="24" spans="1:7" ht="24">
      <c r="A24" s="20" t="s">
        <v>34</v>
      </c>
      <c r="B24" s="15">
        <v>0</v>
      </c>
      <c r="C24" s="15">
        <v>202.92</v>
      </c>
      <c r="D24" s="16">
        <f>+B24+C24</f>
        <v>202.92</v>
      </c>
      <c r="E24" s="16">
        <v>0</v>
      </c>
      <c r="F24" s="16">
        <v>259.5</v>
      </c>
      <c r="G24" s="16">
        <f t="shared" si="8"/>
        <v>259.5</v>
      </c>
    </row>
    <row r="25" spans="1:7" ht="24">
      <c r="A25" s="9" t="s">
        <v>26</v>
      </c>
      <c r="B25" s="18">
        <f t="shared" ref="B25:G25" si="9">+B6+B21</f>
        <v>2747.91</v>
      </c>
      <c r="C25" s="18">
        <f t="shared" si="9"/>
        <v>2614.6800000000003</v>
      </c>
      <c r="D25" s="18">
        <f t="shared" si="9"/>
        <v>5362.59</v>
      </c>
      <c r="E25" s="18">
        <f t="shared" si="9"/>
        <v>3041.4500000000007</v>
      </c>
      <c r="F25" s="18">
        <f t="shared" si="9"/>
        <v>3021.28</v>
      </c>
      <c r="G25" s="18">
        <f t="shared" si="9"/>
        <v>6062.7300000000014</v>
      </c>
    </row>
    <row r="26" spans="1:7" ht="24">
      <c r="A26" s="21" t="s">
        <v>35</v>
      </c>
      <c r="B26" s="27">
        <f>ROUND(B25/B27,2)</f>
        <v>0.84</v>
      </c>
      <c r="C26" s="27">
        <f>C25/B27</f>
        <v>0.79813186813186821</v>
      </c>
      <c r="D26" s="28">
        <f>ROUND(D25/B27,2)</f>
        <v>1.64</v>
      </c>
      <c r="E26" s="27">
        <f>ROUND(E25/E27,2)</f>
        <v>1.02</v>
      </c>
      <c r="F26" s="27">
        <f>F25/E27</f>
        <v>1.0124932975871315</v>
      </c>
      <c r="G26" s="28">
        <f>ROUND(G25/E27,2)</f>
        <v>2.0299999999999998</v>
      </c>
    </row>
    <row r="27" spans="1:7" s="51" customFormat="1" ht="24">
      <c r="A27" s="22" t="s">
        <v>28</v>
      </c>
      <c r="B27" s="38">
        <v>3276</v>
      </c>
      <c r="C27" s="39"/>
      <c r="D27" s="40"/>
      <c r="E27" s="38">
        <v>2984</v>
      </c>
      <c r="F27" s="39"/>
      <c r="G27" s="40"/>
    </row>
    <row r="28" spans="1:7" s="52" customFormat="1" ht="24">
      <c r="A28" s="22" t="s">
        <v>29</v>
      </c>
      <c r="B28" s="38">
        <v>1.66</v>
      </c>
      <c r="C28" s="39"/>
      <c r="D28" s="40"/>
      <c r="E28" s="38">
        <v>1.66</v>
      </c>
      <c r="F28" s="39"/>
      <c r="G28" s="40"/>
    </row>
    <row r="29" spans="1:7" s="51" customFormat="1" ht="24">
      <c r="A29" s="22" t="s">
        <v>30</v>
      </c>
      <c r="B29" s="41">
        <f>B27*B28</f>
        <v>5438.16</v>
      </c>
      <c r="C29" s="41"/>
      <c r="D29" s="41"/>
      <c r="E29" s="41">
        <f>E27*E28</f>
        <v>4953.4399999999996</v>
      </c>
      <c r="F29" s="41"/>
      <c r="G29" s="41"/>
    </row>
    <row r="30" spans="1:7" ht="24">
      <c r="A30" s="21" t="s">
        <v>31</v>
      </c>
      <c r="B30" s="27">
        <f>B29-B25</f>
        <v>2690.25</v>
      </c>
      <c r="C30" s="27"/>
      <c r="D30" s="27">
        <f>B29-D25</f>
        <v>75.569999999999709</v>
      </c>
      <c r="E30" s="27">
        <f>E29-E25</f>
        <v>1911.9899999999989</v>
      </c>
      <c r="F30" s="27"/>
      <c r="G30" s="27">
        <f>E29-G25</f>
        <v>-1109.2900000000018</v>
      </c>
    </row>
    <row r="31" spans="1:7" ht="24">
      <c r="A31" s="23" t="s">
        <v>36</v>
      </c>
      <c r="B31" s="50">
        <f>B28-B26</f>
        <v>0.82</v>
      </c>
      <c r="C31" s="50"/>
      <c r="D31" s="50">
        <f>B28-D26</f>
        <v>2.0000000000000018E-2</v>
      </c>
      <c r="E31" s="50">
        <f>E28-E26</f>
        <v>0.6399999999999999</v>
      </c>
      <c r="F31" s="50"/>
      <c r="G31" s="50">
        <f>E28-G26</f>
        <v>-0.36999999999999988</v>
      </c>
    </row>
  </sheetData>
  <mergeCells count="9">
    <mergeCell ref="B28:D28"/>
    <mergeCell ref="E28:G28"/>
    <mergeCell ref="B29:D29"/>
    <mergeCell ref="E29:G29"/>
    <mergeCell ref="B3:G3"/>
    <mergeCell ref="B4:D4"/>
    <mergeCell ref="E4:G4"/>
    <mergeCell ref="B27:D27"/>
    <mergeCell ref="E27:G27"/>
  </mergeCells>
  <pageMargins left="0.2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3" sqref="F23"/>
    </sheetView>
  </sheetViews>
  <sheetFormatPr defaultRowHeight="14.25"/>
  <cols>
    <col min="1" max="1" width="39.625" customWidth="1"/>
    <col min="2" max="7" width="11.625" customWidth="1"/>
  </cols>
  <sheetData>
    <row r="1" spans="1:7" ht="27.75">
      <c r="A1" s="1" t="s">
        <v>40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2" t="s">
        <v>0</v>
      </c>
    </row>
    <row r="3" spans="1:7" ht="27.75">
      <c r="A3" s="3"/>
      <c r="B3" s="34" t="s">
        <v>33</v>
      </c>
      <c r="C3" s="35"/>
      <c r="D3" s="35"/>
      <c r="E3" s="35"/>
      <c r="F3" s="35"/>
      <c r="G3" s="36"/>
    </row>
    <row r="4" spans="1:7" ht="27.75">
      <c r="A4" s="4" t="s">
        <v>1</v>
      </c>
      <c r="B4" s="37" t="s">
        <v>2</v>
      </c>
      <c r="C4" s="37"/>
      <c r="D4" s="37"/>
      <c r="E4" s="37" t="s">
        <v>3</v>
      </c>
      <c r="F4" s="37"/>
      <c r="G4" s="37"/>
    </row>
    <row r="5" spans="1:7" ht="27.7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7</v>
      </c>
      <c r="B6" s="8">
        <f t="shared" ref="B6:G6" si="0">+B7+B12+B20</f>
        <v>6521.1299999999992</v>
      </c>
      <c r="C6" s="8">
        <f t="shared" si="0"/>
        <v>1681.44</v>
      </c>
      <c r="D6" s="8">
        <f t="shared" si="0"/>
        <v>8202.57</v>
      </c>
      <c r="E6" s="8">
        <f t="shared" si="0"/>
        <v>6329.04</v>
      </c>
      <c r="F6" s="8">
        <f t="shared" si="0"/>
        <v>2373.64</v>
      </c>
      <c r="G6" s="8">
        <f t="shared" si="0"/>
        <v>8702.68</v>
      </c>
    </row>
    <row r="7" spans="1:7" ht="24">
      <c r="A7" s="9" t="s">
        <v>8</v>
      </c>
      <c r="B7" s="10">
        <f t="shared" ref="B7:G7" si="1">+B8+B9+B10+B11</f>
        <v>3832.47</v>
      </c>
      <c r="C7" s="10">
        <f t="shared" si="1"/>
        <v>550.44999999999993</v>
      </c>
      <c r="D7" s="10">
        <f t="shared" si="1"/>
        <v>4382.92</v>
      </c>
      <c r="E7" s="10">
        <f t="shared" si="1"/>
        <v>4301.88</v>
      </c>
      <c r="F7" s="10">
        <f t="shared" si="1"/>
        <v>1006.25</v>
      </c>
      <c r="G7" s="10">
        <f t="shared" si="1"/>
        <v>5308.1299999999992</v>
      </c>
    </row>
    <row r="8" spans="1:7" ht="24">
      <c r="A8" s="11" t="s">
        <v>9</v>
      </c>
      <c r="B8" s="12">
        <v>403.94</v>
      </c>
      <c r="C8" s="12">
        <v>274</v>
      </c>
      <c r="D8" s="12">
        <f>+B8+C8</f>
        <v>677.94</v>
      </c>
      <c r="E8" s="12">
        <v>498.01</v>
      </c>
      <c r="F8" s="12">
        <v>306.69</v>
      </c>
      <c r="G8" s="12">
        <f>+E8+F8</f>
        <v>804.7</v>
      </c>
    </row>
    <row r="9" spans="1:7" ht="24">
      <c r="A9" s="11" t="s">
        <v>10</v>
      </c>
      <c r="B9" s="12">
        <v>308.87</v>
      </c>
      <c r="C9" s="12">
        <v>76.77</v>
      </c>
      <c r="D9" s="12">
        <f t="shared" ref="D9:D11" si="2">+B9+C9</f>
        <v>385.64</v>
      </c>
      <c r="E9" s="13">
        <v>389.93</v>
      </c>
      <c r="F9" s="13">
        <v>133.26</v>
      </c>
      <c r="G9" s="12">
        <f t="shared" ref="G9:G11" si="3">+E9+F9</f>
        <v>523.19000000000005</v>
      </c>
    </row>
    <row r="10" spans="1:7" ht="24">
      <c r="A10" s="11" t="s">
        <v>11</v>
      </c>
      <c r="B10" s="12">
        <v>970.29</v>
      </c>
      <c r="C10" s="12">
        <v>135.91999999999999</v>
      </c>
      <c r="D10" s="12">
        <f t="shared" si="2"/>
        <v>1106.21</v>
      </c>
      <c r="E10" s="13">
        <v>873.97</v>
      </c>
      <c r="F10" s="13">
        <v>114.66</v>
      </c>
      <c r="G10" s="12">
        <f t="shared" si="3"/>
        <v>988.63</v>
      </c>
    </row>
    <row r="11" spans="1:7" ht="24">
      <c r="A11" s="11" t="s">
        <v>12</v>
      </c>
      <c r="B11" s="12">
        <v>2149.37</v>
      </c>
      <c r="C11" s="12">
        <v>63.76</v>
      </c>
      <c r="D11" s="12">
        <f t="shared" si="2"/>
        <v>2213.13</v>
      </c>
      <c r="E11" s="13">
        <v>2539.9699999999998</v>
      </c>
      <c r="F11" s="13">
        <v>451.64</v>
      </c>
      <c r="G11" s="12">
        <f t="shared" si="3"/>
        <v>2991.6099999999997</v>
      </c>
    </row>
    <row r="12" spans="1:7" ht="24">
      <c r="A12" s="9" t="s">
        <v>13</v>
      </c>
      <c r="B12" s="10">
        <f>+B13+B14+B15+B16+B17+B18+B19</f>
        <v>2688.66</v>
      </c>
      <c r="C12" s="10">
        <f>+C13+C14+C15+C16+C17+C18+C19</f>
        <v>594.37</v>
      </c>
      <c r="D12" s="10">
        <f t="shared" ref="D12:G12" si="4">+D13+D14+D15+D16+D17+D18+D19</f>
        <v>3283.0299999999997</v>
      </c>
      <c r="E12" s="10">
        <f t="shared" si="4"/>
        <v>2027.1599999999999</v>
      </c>
      <c r="F12" s="10">
        <f t="shared" si="4"/>
        <v>798.06</v>
      </c>
      <c r="G12" s="10">
        <f t="shared" si="4"/>
        <v>2825.2200000000003</v>
      </c>
    </row>
    <row r="13" spans="1:7" ht="24">
      <c r="A13" s="11" t="s">
        <v>14</v>
      </c>
      <c r="B13" s="12">
        <v>458.87</v>
      </c>
      <c r="C13" s="12">
        <v>464.54</v>
      </c>
      <c r="D13" s="13">
        <f t="shared" ref="D13:D19" si="5">+B13+C13</f>
        <v>923.41000000000008</v>
      </c>
      <c r="E13" s="13">
        <v>346.83</v>
      </c>
      <c r="F13" s="13">
        <v>792.12</v>
      </c>
      <c r="G13" s="13">
        <f>+E13+F13</f>
        <v>1138.95</v>
      </c>
    </row>
    <row r="14" spans="1:7" ht="24">
      <c r="A14" s="11" t="s">
        <v>15</v>
      </c>
      <c r="B14" s="12">
        <v>1409.25</v>
      </c>
      <c r="C14" s="12">
        <v>0</v>
      </c>
      <c r="D14" s="13">
        <f t="shared" si="5"/>
        <v>1409.25</v>
      </c>
      <c r="E14" s="13">
        <v>1120.2</v>
      </c>
      <c r="F14" s="13">
        <v>4.92</v>
      </c>
      <c r="G14" s="13">
        <f t="shared" ref="G14:G19" si="6">+E14+F14</f>
        <v>1125.1200000000001</v>
      </c>
    </row>
    <row r="15" spans="1:7" ht="24">
      <c r="A15" s="11" t="s">
        <v>16</v>
      </c>
      <c r="B15" s="12">
        <v>302.39</v>
      </c>
      <c r="C15" s="14">
        <v>0</v>
      </c>
      <c r="D15" s="13">
        <f t="shared" si="5"/>
        <v>302.39</v>
      </c>
      <c r="E15" s="13">
        <v>193.11</v>
      </c>
      <c r="F15" s="13">
        <v>0</v>
      </c>
      <c r="G15" s="13">
        <f t="shared" si="6"/>
        <v>193.11</v>
      </c>
    </row>
    <row r="16" spans="1:7" ht="24">
      <c r="A16" s="11" t="s">
        <v>17</v>
      </c>
      <c r="B16" s="12">
        <v>48.23</v>
      </c>
      <c r="C16" s="14">
        <v>0</v>
      </c>
      <c r="D16" s="13">
        <f t="shared" si="5"/>
        <v>48.23</v>
      </c>
      <c r="E16" s="13">
        <v>18.98</v>
      </c>
      <c r="F16" s="13">
        <v>0</v>
      </c>
      <c r="G16" s="13">
        <f t="shared" si="6"/>
        <v>18.98</v>
      </c>
    </row>
    <row r="17" spans="1:7" ht="24">
      <c r="A17" s="11" t="s">
        <v>18</v>
      </c>
      <c r="B17" s="15">
        <v>129.91999999999999</v>
      </c>
      <c r="C17" s="15">
        <v>0</v>
      </c>
      <c r="D17" s="16">
        <f t="shared" si="5"/>
        <v>129.91999999999999</v>
      </c>
      <c r="E17" s="16">
        <v>155.88999999999999</v>
      </c>
      <c r="F17" s="16">
        <v>0</v>
      </c>
      <c r="G17" s="13">
        <f t="shared" si="6"/>
        <v>155.88999999999999</v>
      </c>
    </row>
    <row r="18" spans="1:7" ht="24">
      <c r="A18" s="17" t="s">
        <v>19</v>
      </c>
      <c r="B18" s="15">
        <v>59.57</v>
      </c>
      <c r="C18" s="15">
        <v>0</v>
      </c>
      <c r="D18" s="16">
        <f t="shared" si="5"/>
        <v>59.57</v>
      </c>
      <c r="E18" s="16">
        <v>71.03</v>
      </c>
      <c r="F18" s="16">
        <v>0</v>
      </c>
      <c r="G18" s="13">
        <f t="shared" si="6"/>
        <v>71.03</v>
      </c>
    </row>
    <row r="19" spans="1:7" ht="24">
      <c r="A19" s="11" t="s">
        <v>20</v>
      </c>
      <c r="B19" s="15">
        <v>280.43</v>
      </c>
      <c r="C19" s="15">
        <v>129.83000000000001</v>
      </c>
      <c r="D19" s="16">
        <f t="shared" si="5"/>
        <v>410.26</v>
      </c>
      <c r="E19" s="16">
        <v>121.12</v>
      </c>
      <c r="F19" s="16">
        <v>1.02</v>
      </c>
      <c r="G19" s="13">
        <f t="shared" si="6"/>
        <v>122.14</v>
      </c>
    </row>
    <row r="20" spans="1:7" ht="24">
      <c r="A20" s="9" t="s">
        <v>21</v>
      </c>
      <c r="B20" s="18"/>
      <c r="C20" s="18">
        <f>ROUND((B7+C7+B12+C12)*0.07,2)</f>
        <v>536.62</v>
      </c>
      <c r="D20" s="19">
        <f>ROUND((D7+D12)*0.07,2)</f>
        <v>536.62</v>
      </c>
      <c r="E20" s="19"/>
      <c r="F20" s="19">
        <f>ROUND((E7+F7+E12+F12)*0.07,2)</f>
        <v>569.33000000000004</v>
      </c>
      <c r="G20" s="19">
        <f>ROUND((G7+G12)*0.07,2)</f>
        <v>569.33000000000004</v>
      </c>
    </row>
    <row r="21" spans="1:7" ht="24">
      <c r="A21" s="9" t="s">
        <v>22</v>
      </c>
      <c r="B21" s="18">
        <f t="shared" ref="B21:G21" si="7">+B22+B23+B24</f>
        <v>0</v>
      </c>
      <c r="C21" s="18">
        <f t="shared" si="7"/>
        <v>3314.2200000000003</v>
      </c>
      <c r="D21" s="18">
        <f t="shared" si="7"/>
        <v>3314.2200000000003</v>
      </c>
      <c r="E21" s="18">
        <f t="shared" si="7"/>
        <v>0</v>
      </c>
      <c r="F21" s="18">
        <f t="shared" si="7"/>
        <v>3317.75</v>
      </c>
      <c r="G21" s="18">
        <f t="shared" si="7"/>
        <v>3317.75</v>
      </c>
    </row>
    <row r="22" spans="1:7" ht="24">
      <c r="A22" s="11" t="s">
        <v>23</v>
      </c>
      <c r="B22" s="15">
        <v>0</v>
      </c>
      <c r="C22" s="15">
        <v>1921.98</v>
      </c>
      <c r="D22" s="16">
        <f t="shared" ref="D22:D23" si="8">+B22+C22</f>
        <v>1921.98</v>
      </c>
      <c r="E22" s="16">
        <v>0</v>
      </c>
      <c r="F22" s="16">
        <v>1845.73</v>
      </c>
      <c r="G22" s="16">
        <f>+E22+F22</f>
        <v>1845.73</v>
      </c>
    </row>
    <row r="23" spans="1:7" ht="24">
      <c r="A23" s="11" t="s">
        <v>24</v>
      </c>
      <c r="B23" s="15">
        <v>0</v>
      </c>
      <c r="C23" s="15">
        <v>709.98</v>
      </c>
      <c r="D23" s="16">
        <f t="shared" si="8"/>
        <v>709.98</v>
      </c>
      <c r="E23" s="16">
        <v>0</v>
      </c>
      <c r="F23" s="16">
        <v>603.86</v>
      </c>
      <c r="G23" s="16">
        <f t="shared" ref="G23:G24" si="9">+E23+F23</f>
        <v>603.86</v>
      </c>
    </row>
    <row r="24" spans="1:7" ht="24">
      <c r="A24" s="20" t="s">
        <v>34</v>
      </c>
      <c r="B24" s="15">
        <v>0</v>
      </c>
      <c r="C24" s="15">
        <v>682.26</v>
      </c>
      <c r="D24" s="16">
        <f>+B24+C24</f>
        <v>682.26</v>
      </c>
      <c r="E24" s="16">
        <v>0</v>
      </c>
      <c r="F24" s="16">
        <v>868.16</v>
      </c>
      <c r="G24" s="16">
        <f t="shared" si="9"/>
        <v>868.16</v>
      </c>
    </row>
    <row r="25" spans="1:7" ht="24">
      <c r="A25" s="9" t="s">
        <v>26</v>
      </c>
      <c r="B25" s="18">
        <f t="shared" ref="B25:G25" si="10">+B6+B21</f>
        <v>6521.1299999999992</v>
      </c>
      <c r="C25" s="18">
        <f t="shared" si="10"/>
        <v>4995.66</v>
      </c>
      <c r="D25" s="18">
        <f t="shared" si="10"/>
        <v>11516.79</v>
      </c>
      <c r="E25" s="18">
        <f t="shared" si="10"/>
        <v>6329.04</v>
      </c>
      <c r="F25" s="18">
        <f t="shared" si="10"/>
        <v>5691.3899999999994</v>
      </c>
      <c r="G25" s="18">
        <f t="shared" si="10"/>
        <v>12020.43</v>
      </c>
    </row>
    <row r="26" spans="1:7" ht="24">
      <c r="A26" s="21" t="s">
        <v>35</v>
      </c>
      <c r="B26" s="27">
        <f>ROUND(B25/B27,2)</f>
        <v>0.57999999999999996</v>
      </c>
      <c r="C26" s="27">
        <f>C25/B27</f>
        <v>0.44516663696310815</v>
      </c>
      <c r="D26" s="28">
        <f>ROUND(D25/B27,2)</f>
        <v>1.03</v>
      </c>
      <c r="E26" s="27">
        <f>ROUND(E25/E27,2)</f>
        <v>0.65</v>
      </c>
      <c r="F26" s="27">
        <f>F25/E27</f>
        <v>0.58128791747523234</v>
      </c>
      <c r="G26" s="28">
        <f>ROUND(G25/E27,2)</f>
        <v>1.23</v>
      </c>
    </row>
    <row r="27" spans="1:7" s="51" customFormat="1" ht="24">
      <c r="A27" s="22" t="s">
        <v>28</v>
      </c>
      <c r="B27" s="38">
        <v>11222</v>
      </c>
      <c r="C27" s="39"/>
      <c r="D27" s="40"/>
      <c r="E27" s="38">
        <v>9791</v>
      </c>
      <c r="F27" s="39"/>
      <c r="G27" s="40"/>
    </row>
    <row r="28" spans="1:7" s="51" customFormat="1" ht="24">
      <c r="A28" s="22" t="s">
        <v>29</v>
      </c>
      <c r="B28" s="38">
        <v>0.79</v>
      </c>
      <c r="C28" s="39"/>
      <c r="D28" s="40"/>
      <c r="E28" s="38">
        <v>0.79</v>
      </c>
      <c r="F28" s="39"/>
      <c r="G28" s="40"/>
    </row>
    <row r="29" spans="1:7" s="51" customFormat="1" ht="24">
      <c r="A29" s="22" t="s">
        <v>30</v>
      </c>
      <c r="B29" s="41">
        <f>B27*B28</f>
        <v>8865.380000000001</v>
      </c>
      <c r="C29" s="41"/>
      <c r="D29" s="41"/>
      <c r="E29" s="41">
        <f>E27*E28</f>
        <v>7734.89</v>
      </c>
      <c r="F29" s="41"/>
      <c r="G29" s="41"/>
    </row>
    <row r="30" spans="1:7" ht="24">
      <c r="A30" s="21" t="s">
        <v>31</v>
      </c>
      <c r="B30" s="27">
        <f>B29-B25</f>
        <v>2344.2500000000018</v>
      </c>
      <c r="C30" s="53"/>
      <c r="D30" s="27">
        <f>B29-D25</f>
        <v>-2651.41</v>
      </c>
      <c r="E30" s="27">
        <f>E29-E25</f>
        <v>1405.8500000000004</v>
      </c>
      <c r="F30" s="53"/>
      <c r="G30" s="27">
        <f>E29-G25</f>
        <v>-4285.54</v>
      </c>
    </row>
    <row r="31" spans="1:7" ht="24">
      <c r="A31" s="23" t="s">
        <v>36</v>
      </c>
      <c r="B31" s="50">
        <f>B28-B26</f>
        <v>0.21000000000000008</v>
      </c>
      <c r="C31" s="54"/>
      <c r="D31" s="50">
        <f>B28-D26</f>
        <v>-0.24</v>
      </c>
      <c r="E31" s="50">
        <f>E28-E26</f>
        <v>0.14000000000000001</v>
      </c>
      <c r="F31" s="54"/>
      <c r="G31" s="50">
        <f>E28-G26</f>
        <v>-0.43999999999999995</v>
      </c>
    </row>
  </sheetData>
  <mergeCells count="9">
    <mergeCell ref="B28:D28"/>
    <mergeCell ref="E28:G28"/>
    <mergeCell ref="B29:D29"/>
    <mergeCell ref="E29:G29"/>
    <mergeCell ref="B3:G3"/>
    <mergeCell ref="B4:D4"/>
    <mergeCell ref="E4:G4"/>
    <mergeCell ref="B27:D27"/>
    <mergeCell ref="E27:G27"/>
  </mergeCells>
  <pageMargins left="0.18" right="0.1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3" sqref="B13"/>
    </sheetView>
  </sheetViews>
  <sheetFormatPr defaultRowHeight="14.25"/>
  <cols>
    <col min="1" max="1" width="40.75" customWidth="1"/>
    <col min="2" max="4" width="13.125" customWidth="1"/>
  </cols>
  <sheetData>
    <row r="1" spans="1:4" ht="27.75">
      <c r="A1" s="1" t="s">
        <v>41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"/>
      <c r="B3" s="34" t="s">
        <v>33</v>
      </c>
      <c r="C3" s="45"/>
      <c r="D3" s="46"/>
    </row>
    <row r="4" spans="1:4" ht="27.75">
      <c r="A4" s="4" t="s">
        <v>1</v>
      </c>
      <c r="B4" s="34" t="s">
        <v>3</v>
      </c>
      <c r="C4" s="35"/>
      <c r="D4" s="36"/>
    </row>
    <row r="5" spans="1:4" ht="27.75">
      <c r="A5" s="5"/>
      <c r="B5" s="6" t="s">
        <v>4</v>
      </c>
      <c r="C5" s="6" t="s">
        <v>5</v>
      </c>
      <c r="D5" s="6" t="s">
        <v>6</v>
      </c>
    </row>
    <row r="6" spans="1:4" ht="24">
      <c r="A6" s="7" t="s">
        <v>7</v>
      </c>
      <c r="B6" s="8">
        <f t="shared" ref="B6:D6" si="0">+B7+B12+B20</f>
        <v>3215.3100000000004</v>
      </c>
      <c r="C6" s="8">
        <f t="shared" si="0"/>
        <v>588.03</v>
      </c>
      <c r="D6" s="8">
        <f t="shared" si="0"/>
        <v>3803.3400000000006</v>
      </c>
    </row>
    <row r="7" spans="1:4" ht="24">
      <c r="A7" s="9" t="s">
        <v>8</v>
      </c>
      <c r="B7" s="10">
        <f t="shared" ref="B7:D7" si="1">+B8+B9+B10+B11</f>
        <v>1439.74</v>
      </c>
      <c r="C7" s="10">
        <f t="shared" si="1"/>
        <v>462.17</v>
      </c>
      <c r="D7" s="10">
        <f t="shared" si="1"/>
        <v>1901.9100000000003</v>
      </c>
    </row>
    <row r="8" spans="1:4" ht="24">
      <c r="A8" s="11" t="s">
        <v>9</v>
      </c>
      <c r="B8" s="12">
        <v>380.62</v>
      </c>
      <c r="C8" s="12">
        <v>264.42</v>
      </c>
      <c r="D8" s="12">
        <f>+B8+C8</f>
        <v>645.04</v>
      </c>
    </row>
    <row r="9" spans="1:4" ht="24">
      <c r="A9" s="11" t="s">
        <v>10</v>
      </c>
      <c r="B9" s="13">
        <v>109.18</v>
      </c>
      <c r="C9" s="13">
        <v>80.989999999999995</v>
      </c>
      <c r="D9" s="12">
        <f t="shared" ref="D9:D11" si="2">+B9+C9</f>
        <v>190.17000000000002</v>
      </c>
    </row>
    <row r="10" spans="1:4" ht="24">
      <c r="A10" s="11" t="s">
        <v>11</v>
      </c>
      <c r="B10" s="13">
        <v>304.54000000000002</v>
      </c>
      <c r="C10" s="13">
        <v>84.55</v>
      </c>
      <c r="D10" s="12">
        <f t="shared" si="2"/>
        <v>389.09000000000003</v>
      </c>
    </row>
    <row r="11" spans="1:4" ht="24">
      <c r="A11" s="11" t="s">
        <v>12</v>
      </c>
      <c r="B11" s="13">
        <v>645.4</v>
      </c>
      <c r="C11" s="13">
        <v>32.21</v>
      </c>
      <c r="D11" s="12">
        <f t="shared" si="2"/>
        <v>677.61</v>
      </c>
    </row>
    <row r="12" spans="1:4" ht="24">
      <c r="A12" s="9" t="s">
        <v>13</v>
      </c>
      <c r="B12" s="10">
        <f>+B13+B14+B15+B16+B17+B18+B19</f>
        <v>1775.5700000000002</v>
      </c>
      <c r="C12" s="10">
        <f>+C13+C14+C15+C16+C17+C18+C19</f>
        <v>39.14</v>
      </c>
      <c r="D12" s="10">
        <f>+B12+C12</f>
        <v>1814.7100000000003</v>
      </c>
    </row>
    <row r="13" spans="1:4" ht="24">
      <c r="A13" s="11" t="s">
        <v>14</v>
      </c>
      <c r="B13" s="13">
        <v>596.85</v>
      </c>
      <c r="C13" s="13">
        <v>0</v>
      </c>
      <c r="D13" s="13">
        <f>+B13+C13</f>
        <v>596.85</v>
      </c>
    </row>
    <row r="14" spans="1:4" ht="24">
      <c r="A14" s="11" t="s">
        <v>15</v>
      </c>
      <c r="B14" s="13">
        <v>990.76</v>
      </c>
      <c r="C14" s="13">
        <v>39.14</v>
      </c>
      <c r="D14" s="13">
        <f t="shared" ref="D14:D19" si="3">+B14+C14</f>
        <v>1029.9000000000001</v>
      </c>
    </row>
    <row r="15" spans="1:4" ht="24">
      <c r="A15" s="11" t="s">
        <v>16</v>
      </c>
      <c r="B15" s="13">
        <v>118.88</v>
      </c>
      <c r="C15" s="13">
        <v>0</v>
      </c>
      <c r="D15" s="13">
        <f t="shared" si="3"/>
        <v>118.88</v>
      </c>
    </row>
    <row r="16" spans="1:4" ht="24">
      <c r="A16" s="11" t="s">
        <v>17</v>
      </c>
      <c r="B16" s="13">
        <v>6.37</v>
      </c>
      <c r="C16" s="13">
        <v>0</v>
      </c>
      <c r="D16" s="13">
        <f t="shared" si="3"/>
        <v>6.37</v>
      </c>
    </row>
    <row r="17" spans="1:4" ht="24">
      <c r="A17" s="11" t="s">
        <v>18</v>
      </c>
      <c r="B17" s="16">
        <v>1.24</v>
      </c>
      <c r="C17" s="16">
        <v>0</v>
      </c>
      <c r="D17" s="13">
        <f t="shared" si="3"/>
        <v>1.24</v>
      </c>
    </row>
    <row r="18" spans="1:4" ht="24">
      <c r="A18" s="17" t="s">
        <v>19</v>
      </c>
      <c r="B18" s="16">
        <v>61.47</v>
      </c>
      <c r="C18" s="16">
        <v>0</v>
      </c>
      <c r="D18" s="13">
        <f t="shared" si="3"/>
        <v>61.47</v>
      </c>
    </row>
    <row r="19" spans="1:4" ht="24">
      <c r="A19" s="11" t="s">
        <v>20</v>
      </c>
      <c r="B19" s="16">
        <v>0</v>
      </c>
      <c r="C19" s="16">
        <v>0</v>
      </c>
      <c r="D19" s="13">
        <f t="shared" si="3"/>
        <v>0</v>
      </c>
    </row>
    <row r="20" spans="1:4" ht="24">
      <c r="A20" s="9" t="s">
        <v>21</v>
      </c>
      <c r="B20" s="19"/>
      <c r="C20" s="19">
        <f>ROUND((B7+C7+B12+C12)*0.07*4/12,2)</f>
        <v>86.72</v>
      </c>
      <c r="D20" s="19">
        <f>ROUND((D7+D12)*0.07*4/12,2)</f>
        <v>86.72</v>
      </c>
    </row>
    <row r="21" spans="1:4" ht="24">
      <c r="A21" s="9" t="s">
        <v>22</v>
      </c>
      <c r="B21" s="18">
        <f t="shared" ref="B21:D21" si="4">+B22+B23+B24</f>
        <v>0</v>
      </c>
      <c r="C21" s="18">
        <f t="shared" si="4"/>
        <v>1262.82</v>
      </c>
      <c r="D21" s="18">
        <f t="shared" si="4"/>
        <v>1262.82</v>
      </c>
    </row>
    <row r="22" spans="1:4" ht="24">
      <c r="A22" s="11" t="s">
        <v>23</v>
      </c>
      <c r="B22" s="16">
        <v>0</v>
      </c>
      <c r="C22" s="16">
        <v>1248.1199999999999</v>
      </c>
      <c r="D22" s="16">
        <f>+B22+C22</f>
        <v>1248.1199999999999</v>
      </c>
    </row>
    <row r="23" spans="1:4" ht="24">
      <c r="A23" s="11" t="s">
        <v>24</v>
      </c>
      <c r="B23" s="16">
        <v>0</v>
      </c>
      <c r="C23" s="16">
        <v>14.23</v>
      </c>
      <c r="D23" s="16">
        <f t="shared" ref="D23:D24" si="5">+B23+C23</f>
        <v>14.23</v>
      </c>
    </row>
    <row r="24" spans="1:4" ht="24">
      <c r="A24" s="20" t="s">
        <v>25</v>
      </c>
      <c r="B24" s="16">
        <v>0</v>
      </c>
      <c r="C24" s="16">
        <v>0.47</v>
      </c>
      <c r="D24" s="16">
        <f t="shared" si="5"/>
        <v>0.47</v>
      </c>
    </row>
    <row r="25" spans="1:4" ht="24">
      <c r="A25" s="9" t="s">
        <v>26</v>
      </c>
      <c r="B25" s="18">
        <f t="shared" ref="B25:D25" si="6">+B6+B21</f>
        <v>3215.3100000000004</v>
      </c>
      <c r="C25" s="18">
        <f t="shared" si="6"/>
        <v>1850.85</v>
      </c>
      <c r="D25" s="18">
        <f t="shared" si="6"/>
        <v>5066.1600000000008</v>
      </c>
    </row>
    <row r="26" spans="1:4" ht="24">
      <c r="A26" s="21" t="s">
        <v>35</v>
      </c>
      <c r="B26" s="27">
        <f>ROUND(B25/B27,2)</f>
        <v>3.84</v>
      </c>
      <c r="C26" s="27">
        <f>C25/B27</f>
        <v>2.2112903225806448</v>
      </c>
      <c r="D26" s="28">
        <f>ROUND(D25/B27,2)</f>
        <v>6.05</v>
      </c>
    </row>
    <row r="27" spans="1:4" ht="24">
      <c r="A27" s="22" t="s">
        <v>28</v>
      </c>
      <c r="B27" s="42">
        <v>837</v>
      </c>
      <c r="C27" s="43"/>
      <c r="D27" s="44"/>
    </row>
    <row r="28" spans="1:4" s="47" customFormat="1" ht="24">
      <c r="A28" s="21" t="s">
        <v>29</v>
      </c>
      <c r="B28" s="38">
        <v>7.55</v>
      </c>
      <c r="C28" s="39"/>
      <c r="D28" s="40"/>
    </row>
    <row r="29" spans="1:4" ht="24">
      <c r="A29" s="21" t="s">
        <v>30</v>
      </c>
      <c r="B29" s="41">
        <f>B27*B28</f>
        <v>6319.3499999999995</v>
      </c>
      <c r="C29" s="41"/>
      <c r="D29" s="41"/>
    </row>
    <row r="30" spans="1:4" ht="24">
      <c r="A30" s="21" t="s">
        <v>31</v>
      </c>
      <c r="B30" s="32">
        <f>B29-B25</f>
        <v>3104.0399999999991</v>
      </c>
      <c r="C30" s="29"/>
      <c r="D30" s="32">
        <f>B29-D25</f>
        <v>1253.1899999999987</v>
      </c>
    </row>
    <row r="31" spans="1:4" ht="24">
      <c r="A31" s="23" t="s">
        <v>36</v>
      </c>
      <c r="B31" s="30">
        <f>B28-B26</f>
        <v>3.71</v>
      </c>
      <c r="C31" s="31"/>
      <c r="D31" s="30">
        <f>B28-D26</f>
        <v>1.5</v>
      </c>
    </row>
  </sheetData>
  <mergeCells count="5">
    <mergeCell ref="B4:D4"/>
    <mergeCell ref="B3:D3"/>
    <mergeCell ref="B27:D27"/>
    <mergeCell ref="B28:D28"/>
    <mergeCell ref="B29:D29"/>
  </mergeCells>
  <pageMargins left="0.7" right="0.7" top="0.75" bottom="0.36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ข้าวหอมมะลิ</vt:lpstr>
      <vt:lpstr>มันสำปะหลัง</vt:lpstr>
      <vt:lpstr>อ้อยโรงงาน</vt:lpstr>
      <vt:lpstr>ข้าวโพดเลี้ยงสัตว์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พรทิพย์ สุขมะ</dc:creator>
  <cp:lastModifiedBy>1219</cp:lastModifiedBy>
  <cp:lastPrinted>2017-09-27T07:12:03Z</cp:lastPrinted>
  <dcterms:created xsi:type="dcterms:W3CDTF">2017-07-23T14:04:32Z</dcterms:created>
  <dcterms:modified xsi:type="dcterms:W3CDTF">2017-09-27T07:12:06Z</dcterms:modified>
</cp:coreProperties>
</file>