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 activeTab="2"/>
  </bookViews>
  <sheets>
    <sheet name="ข้าวเจ้านาปี" sheetId="5" r:id="rId1"/>
    <sheet name="ข้าวเจ้านาปรัง" sheetId="6" r:id="rId2"/>
    <sheet name="มะยงชิด" sheetId="7" r:id="rId3"/>
  </sheets>
  <calcPr calcId="125725"/>
</workbook>
</file>

<file path=xl/calcChain.xml><?xml version="1.0" encoding="utf-8"?>
<calcChain xmlns="http://schemas.openxmlformats.org/spreadsheetml/2006/main">
  <c r="B26" i="7"/>
  <c r="D21"/>
  <c r="D20"/>
  <c r="D19"/>
  <c r="D18"/>
  <c r="C17"/>
  <c r="B17"/>
  <c r="D15"/>
  <c r="D14"/>
  <c r="D13"/>
  <c r="D12"/>
  <c r="D11"/>
  <c r="D10"/>
  <c r="C9"/>
  <c r="B9"/>
  <c r="D9" s="1"/>
  <c r="D8"/>
  <c r="D7"/>
  <c r="C6"/>
  <c r="B6"/>
  <c r="C16" l="1"/>
  <c r="D16" s="1"/>
  <c r="B5"/>
  <c r="B22" s="1"/>
  <c r="B27" s="1"/>
  <c r="D6"/>
  <c r="D17"/>
  <c r="B23"/>
  <c r="B28" s="1"/>
  <c r="C5" l="1"/>
  <c r="C22" s="1"/>
  <c r="C23" s="1"/>
  <c r="D22" l="1"/>
  <c r="D23" s="1"/>
  <c r="D28" s="1"/>
  <c r="D5"/>
  <c r="D27" l="1"/>
  <c r="E29" i="6" l="1"/>
  <c r="B29"/>
  <c r="G24"/>
  <c r="D24"/>
  <c r="G23"/>
  <c r="D23"/>
  <c r="G22"/>
  <c r="D22"/>
  <c r="F21"/>
  <c r="E21"/>
  <c r="C21"/>
  <c r="B21"/>
  <c r="G19"/>
  <c r="D19"/>
  <c r="G18"/>
  <c r="D18"/>
  <c r="G17"/>
  <c r="D17"/>
  <c r="G16"/>
  <c r="D16"/>
  <c r="G15"/>
  <c r="D15"/>
  <c r="G14"/>
  <c r="D14"/>
  <c r="G13"/>
  <c r="D13"/>
  <c r="F12"/>
  <c r="E12"/>
  <c r="C12"/>
  <c r="B12"/>
  <c r="G11"/>
  <c r="D11"/>
  <c r="G10"/>
  <c r="D10"/>
  <c r="G9"/>
  <c r="D9"/>
  <c r="G8"/>
  <c r="D8"/>
  <c r="F7"/>
  <c r="E7"/>
  <c r="C7"/>
  <c r="B7"/>
  <c r="E29" i="5"/>
  <c r="B29"/>
  <c r="G24"/>
  <c r="D24"/>
  <c r="G23"/>
  <c r="D23"/>
  <c r="G22"/>
  <c r="D22"/>
  <c r="F21"/>
  <c r="E21"/>
  <c r="C21"/>
  <c r="B21"/>
  <c r="D21" s="1"/>
  <c r="G19"/>
  <c r="D19"/>
  <c r="G18"/>
  <c r="D18"/>
  <c r="G17"/>
  <c r="D17"/>
  <c r="G16"/>
  <c r="D16"/>
  <c r="G15"/>
  <c r="D15"/>
  <c r="G14"/>
  <c r="D14"/>
  <c r="G13"/>
  <c r="D13"/>
  <c r="F12"/>
  <c r="E12"/>
  <c r="C12"/>
  <c r="B12"/>
  <c r="D12" s="1"/>
  <c r="G11"/>
  <c r="D11"/>
  <c r="G10"/>
  <c r="D10"/>
  <c r="G9"/>
  <c r="D9"/>
  <c r="G8"/>
  <c r="D8"/>
  <c r="F7"/>
  <c r="E7"/>
  <c r="C7"/>
  <c r="B7"/>
  <c r="D7" s="1"/>
  <c r="D21" i="6" l="1"/>
  <c r="C20"/>
  <c r="D20" s="1"/>
  <c r="G21"/>
  <c r="G12"/>
  <c r="F20"/>
  <c r="F6" s="1"/>
  <c r="D12"/>
  <c r="G7"/>
  <c r="E6"/>
  <c r="E25" s="1"/>
  <c r="E26" s="1"/>
  <c r="E31" s="1"/>
  <c r="D7"/>
  <c r="B6"/>
  <c r="B25" s="1"/>
  <c r="B26" s="1"/>
  <c r="B31" s="1"/>
  <c r="G7" i="5"/>
  <c r="G21"/>
  <c r="G12"/>
  <c r="B6"/>
  <c r="B25" s="1"/>
  <c r="B26" s="1"/>
  <c r="B31" s="1"/>
  <c r="C20"/>
  <c r="D20" s="1"/>
  <c r="B30" i="6"/>
  <c r="F20" i="5"/>
  <c r="E6"/>
  <c r="F25" i="6" l="1"/>
  <c r="F26" s="1"/>
  <c r="G6"/>
  <c r="G20"/>
  <c r="C6"/>
  <c r="C25" s="1"/>
  <c r="C26" s="1"/>
  <c r="E30"/>
  <c r="B30" i="5"/>
  <c r="C6"/>
  <c r="C25" s="1"/>
  <c r="C26" s="1"/>
  <c r="F6"/>
  <c r="F25" s="1"/>
  <c r="F26" s="1"/>
  <c r="G20"/>
  <c r="E25"/>
  <c r="G25" i="6" l="1"/>
  <c r="G30" s="1"/>
  <c r="D25"/>
  <c r="D6"/>
  <c r="D6" i="5"/>
  <c r="G6"/>
  <c r="D25"/>
  <c r="D26" s="1"/>
  <c r="D31" s="1"/>
  <c r="D26" i="6"/>
  <c r="D31" s="1"/>
  <c r="D30"/>
  <c r="E26" i="5"/>
  <c r="E31" s="1"/>
  <c r="G25"/>
  <c r="E30"/>
  <c r="G26" i="6" l="1"/>
  <c r="G31" s="1"/>
  <c r="D30" i="5"/>
  <c r="G26"/>
  <c r="G31" s="1"/>
  <c r="G30"/>
</calcChain>
</file>

<file path=xl/sharedStrings.xml><?xml version="1.0" encoding="utf-8"?>
<sst xmlns="http://schemas.openxmlformats.org/spreadsheetml/2006/main" count="119" uniqueCount="49">
  <si>
    <t>หน่วย: บาท/ไร่</t>
  </si>
  <si>
    <t>รายการ</t>
  </si>
  <si>
    <t>S1/S2</t>
  </si>
  <si>
    <t>S3/N</t>
  </si>
  <si>
    <t>เงินสด</t>
  </si>
  <si>
    <t>ประเมิน</t>
  </si>
  <si>
    <t>รวม</t>
  </si>
  <si>
    <t>1. ต้นทุนผันแปร</t>
  </si>
  <si>
    <t xml:space="preserve">  1.1 ค่าแรงงาน</t>
  </si>
  <si>
    <t xml:space="preserve">      เตรียมดิน</t>
  </si>
  <si>
    <t xml:space="preserve">      ปลูก</t>
  </si>
  <si>
    <t xml:space="preserve">      ดูแลรักษา</t>
  </si>
  <si>
    <t xml:space="preserve">      เก็บเกี่ยว</t>
  </si>
  <si>
    <t xml:space="preserve">  1.2 ค่าวัสดุ</t>
  </si>
  <si>
    <t xml:space="preserve">      ค่าพันธุ์ </t>
  </si>
  <si>
    <t xml:space="preserve">      ค่าปุ๋ย</t>
  </si>
  <si>
    <t xml:space="preserve">      ค่ายาปราบศัตรูพืชและวัชพืช</t>
  </si>
  <si>
    <t xml:space="preserve">      ค่าสารอื่นๆ และวัสดุปรับปรุงดิน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</si>
  <si>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</si>
  <si>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</si>
  <si>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</si>
  <si>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 xml:space="preserve">  1.3 ค่าเสียโอกาสเงินลงทุน</t>
  </si>
  <si>
    <t>2. ต้นทุนคงที่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</si>
  <si>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</si>
  <si>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</si>
  <si>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</si>
  <si>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>3. ต้นทุนรวมต่อไร่</t>
  </si>
  <si>
    <t>4. ต้นทุนรวมต่อกิโลกรัม</t>
  </si>
  <si>
    <t>5. ผลผลิตต่อไร่ (กิโลกรัม)</t>
  </si>
  <si>
    <t>6. ราคาที่เกษตรกรขายได้ที่ไร่นา (บาท/กิโลกรัม)</t>
  </si>
  <si>
    <t>7. ผลตอบแทนต่อไร่</t>
  </si>
  <si>
    <t/>
  </si>
  <si>
    <t>8. ผลตอบแทนสุทธิต่อไร่</t>
  </si>
  <si>
    <t>9. ผลตอบแทนสุทธิต่อกิโลกรัม</t>
  </si>
  <si>
    <t>ตารางที่ 34  ต้นทุนการผลิตข้าวเจ้านาปี แยกตามลักษณะความเหมาะสมของพื้นที่</t>
  </si>
  <si>
    <t>ตารางที่ 35  ต้นทุนการผลิตข้าวเจ้านาปรัง แยกตามลักษณะความเหมาะสมของพื้นที่</t>
  </si>
  <si>
    <t>นครนายก</t>
  </si>
  <si>
    <t>รายงาน</t>
  </si>
  <si>
    <t>1.ต้นทุนผันแปร</t>
  </si>
  <si>
    <t>2.ต้นทุนคงที่</t>
  </si>
  <si>
    <t xml:space="preserve">  2.4 เฉลี่ยต้นทุนก่อนให้ผลผลิต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</si>
  <si>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</si>
  <si>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</si>
  <si>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</si>
  <si>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</si>
  <si>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</si>
  <si>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</si>
  <si>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</si>
  <si>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>ตารางที่ 36  ต้นทุนการผลิตมะยงชิด</t>
  </si>
</sst>
</file>

<file path=xl/styles.xml><?xml version="1.0" encoding="utf-8"?>
<styleSheet xmlns="http://schemas.openxmlformats.org/spreadsheetml/2006/main">
  <numFmts count="2">
    <numFmt numFmtId="187" formatCode="_-* #,##0.00_-;\-* #,##0.00_-;_-* &quot;-&quot;??_-;_-@_-"/>
    <numFmt numFmtId="188" formatCode="#,##0.000"/>
  </numFmts>
  <fonts count="11">
    <font>
      <sz val="11"/>
      <color theme="1"/>
      <name val="Tahoma"/>
      <family val="2"/>
      <scheme val="minor"/>
    </font>
    <font>
      <sz val="14"/>
      <name val="CordiaUPC"/>
      <family val="2"/>
    </font>
    <font>
      <sz val="14"/>
      <name val="AngsanaUPC"/>
      <family val="1"/>
    </font>
    <font>
      <sz val="11"/>
      <color theme="1"/>
      <name val="Tahoma"/>
      <family val="2"/>
      <scheme val="minor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b/>
      <sz val="16"/>
      <color indexed="8"/>
      <name val="TH SarabunPSK"/>
      <family val="2"/>
    </font>
    <font>
      <sz val="16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187" fontId="2" fillId="0" borderId="0" applyFont="0" applyFill="0" applyBorder="0" applyAlignment="0" applyProtection="0"/>
    <xf numFmtId="0" fontId="2" fillId="0" borderId="0"/>
    <xf numFmtId="187" fontId="3" fillId="0" borderId="0" applyFont="0" applyFill="0" applyBorder="0" applyAlignment="0" applyProtection="0"/>
  </cellStyleXfs>
  <cellXfs count="49">
    <xf numFmtId="0" fontId="0" fillId="0" borderId="0" xfId="0"/>
    <xf numFmtId="2" fontId="4" fillId="0" borderId="0" xfId="1" applyNumberFormat="1" applyFont="1" applyFill="1" applyBorder="1" applyAlignment="1"/>
    <xf numFmtId="2" fontId="5" fillId="0" borderId="1" xfId="1" applyNumberFormat="1" applyFont="1" applyFill="1" applyBorder="1" applyAlignment="1"/>
    <xf numFmtId="2" fontId="5" fillId="0" borderId="1" xfId="1" applyNumberFormat="1" applyFont="1" applyFill="1" applyBorder="1" applyAlignment="1">
      <alignment horizontal="right"/>
    </xf>
    <xf numFmtId="49" fontId="6" fillId="0" borderId="8" xfId="1" applyNumberFormat="1" applyFont="1" applyFill="1" applyBorder="1" applyAlignment="1">
      <alignment horizontal="center" vertical="center"/>
    </xf>
    <xf numFmtId="2" fontId="6" fillId="0" borderId="9" xfId="1" applyNumberFormat="1" applyFont="1" applyFill="1" applyBorder="1" applyAlignment="1">
      <alignment vertical="center"/>
    </xf>
    <xf numFmtId="187" fontId="6" fillId="0" borderId="9" xfId="4" applyFont="1" applyFill="1" applyBorder="1" applyAlignment="1">
      <alignment horizontal="right"/>
    </xf>
    <xf numFmtId="2" fontId="6" fillId="0" borderId="10" xfId="1" applyNumberFormat="1" applyFont="1" applyFill="1" applyBorder="1" applyAlignment="1">
      <alignment vertical="center"/>
    </xf>
    <xf numFmtId="187" fontId="6" fillId="0" borderId="10" xfId="4" applyFont="1" applyFill="1" applyBorder="1" applyAlignment="1">
      <alignment horizontal="right"/>
    </xf>
    <xf numFmtId="2" fontId="7" fillId="0" borderId="10" xfId="1" applyNumberFormat="1" applyFont="1" applyFill="1" applyBorder="1" applyAlignment="1">
      <alignment vertical="center"/>
    </xf>
    <xf numFmtId="187" fontId="7" fillId="0" borderId="10" xfId="4" applyFont="1" applyFill="1" applyBorder="1"/>
    <xf numFmtId="187" fontId="8" fillId="0" borderId="10" xfId="4" applyFont="1" applyFill="1" applyBorder="1"/>
    <xf numFmtId="187" fontId="8" fillId="0" borderId="10" xfId="4" applyFont="1" applyFill="1" applyBorder="1" applyAlignment="1">
      <alignment vertical="center"/>
    </xf>
    <xf numFmtId="2" fontId="7" fillId="0" borderId="10" xfId="2" applyNumberFormat="1" applyFont="1" applyBorder="1" applyAlignment="1">
      <alignment vertical="center"/>
    </xf>
    <xf numFmtId="187" fontId="9" fillId="0" borderId="10" xfId="4" applyFont="1" applyFill="1" applyBorder="1" applyAlignment="1">
      <alignment vertical="center"/>
    </xf>
    <xf numFmtId="4" fontId="6" fillId="0" borderId="10" xfId="4" applyNumberFormat="1" applyFont="1" applyFill="1" applyBorder="1" applyAlignment="1">
      <alignment vertical="center"/>
    </xf>
    <xf numFmtId="2" fontId="7" fillId="0" borderId="10" xfId="3" applyNumberFormat="1" applyFont="1" applyFill="1" applyBorder="1" applyAlignment="1">
      <alignment vertical="center"/>
    </xf>
    <xf numFmtId="2" fontId="6" fillId="0" borderId="10" xfId="3" applyNumberFormat="1" applyFont="1" applyFill="1" applyBorder="1" applyAlignment="1" applyProtection="1">
      <alignment horizontal="left" vertical="center"/>
    </xf>
    <xf numFmtId="4" fontId="6" fillId="2" borderId="10" xfId="1" applyNumberFormat="1" applyFont="1" applyFill="1" applyBorder="1" applyAlignment="1" applyProtection="1">
      <protection hidden="1"/>
    </xf>
    <xf numFmtId="2" fontId="7" fillId="0" borderId="10" xfId="3" applyNumberFormat="1" applyFont="1" applyFill="1" applyBorder="1" applyAlignment="1" applyProtection="1">
      <alignment horizontal="left" vertical="center"/>
    </xf>
    <xf numFmtId="0" fontId="0" fillId="0" borderId="0" xfId="0" applyFont="1"/>
    <xf numFmtId="4" fontId="6" fillId="0" borderId="10" xfId="1" applyNumberFormat="1" applyFont="1" applyFill="1" applyBorder="1" applyAlignment="1">
      <alignment horizontal="right"/>
    </xf>
    <xf numFmtId="4" fontId="6" fillId="0" borderId="10" xfId="1" applyNumberFormat="1" applyFont="1" applyFill="1" applyBorder="1" applyAlignment="1">
      <alignment horizontal="center"/>
    </xf>
    <xf numFmtId="2" fontId="6" fillId="0" borderId="11" xfId="3" applyNumberFormat="1" applyFont="1" applyFill="1" applyBorder="1" applyAlignment="1" applyProtection="1">
      <alignment horizontal="left" vertical="center"/>
    </xf>
    <xf numFmtId="4" fontId="6" fillId="0" borderId="11" xfId="1" applyNumberFormat="1" applyFont="1" applyFill="1" applyBorder="1" applyAlignment="1">
      <alignment horizontal="right"/>
    </xf>
    <xf numFmtId="3" fontId="6" fillId="0" borderId="11" xfId="1" applyNumberFormat="1" applyFont="1" applyFill="1" applyBorder="1" applyAlignment="1">
      <alignment horizontal="center"/>
    </xf>
    <xf numFmtId="187" fontId="10" fillId="0" borderId="10" xfId="4" applyFont="1" applyFill="1" applyBorder="1"/>
    <xf numFmtId="187" fontId="7" fillId="0" borderId="10" xfId="4" applyFont="1" applyFill="1" applyBorder="1" applyAlignment="1">
      <alignment vertical="center"/>
    </xf>
    <xf numFmtId="187" fontId="6" fillId="0" borderId="10" xfId="4" applyFont="1" applyFill="1" applyBorder="1" applyAlignment="1">
      <alignment horizontal="right" vertical="center"/>
    </xf>
    <xf numFmtId="187" fontId="9" fillId="0" borderId="10" xfId="4" applyFont="1" applyFill="1" applyBorder="1" applyAlignment="1">
      <alignment horizontal="right" vertical="center"/>
    </xf>
    <xf numFmtId="187" fontId="7" fillId="0" borderId="10" xfId="4" applyFont="1" applyFill="1" applyBorder="1" applyAlignment="1">
      <alignment horizontal="right" vertical="center"/>
    </xf>
    <xf numFmtId="4" fontId="6" fillId="0" borderId="10" xfId="4" applyNumberFormat="1" applyFont="1" applyFill="1" applyBorder="1" applyAlignment="1"/>
    <xf numFmtId="4" fontId="6" fillId="0" borderId="10" xfId="4" applyNumberFormat="1" applyFont="1" applyFill="1" applyBorder="1" applyAlignment="1">
      <alignment horizontal="center"/>
    </xf>
    <xf numFmtId="4" fontId="6" fillId="0" borderId="11" xfId="4" applyNumberFormat="1" applyFont="1" applyFill="1" applyBorder="1" applyAlignment="1"/>
    <xf numFmtId="4" fontId="6" fillId="0" borderId="11" xfId="4" applyNumberFormat="1" applyFont="1" applyFill="1" applyBorder="1" applyAlignment="1">
      <alignment horizontal="center"/>
    </xf>
    <xf numFmtId="0" fontId="0" fillId="0" borderId="0" xfId="0" applyFont="1" applyFill="1"/>
    <xf numFmtId="188" fontId="7" fillId="0" borderId="10" xfId="1" applyNumberFormat="1" applyFont="1" applyFill="1" applyBorder="1" applyAlignment="1">
      <alignment horizontal="center"/>
    </xf>
    <xf numFmtId="4" fontId="7" fillId="0" borderId="10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 vertical="center"/>
    </xf>
    <xf numFmtId="2" fontId="4" fillId="0" borderId="6" xfId="1" applyNumberFormat="1" applyFont="1" applyFill="1" applyBorder="1" applyAlignment="1">
      <alignment horizontal="center" vertical="center"/>
    </xf>
    <xf numFmtId="2" fontId="4" fillId="0" borderId="8" xfId="1" applyNumberFormat="1" applyFont="1" applyFill="1" applyBorder="1" applyAlignment="1">
      <alignment horizontal="center" vertical="center"/>
    </xf>
    <xf numFmtId="49" fontId="4" fillId="0" borderId="3" xfId="1" applyNumberFormat="1" applyFont="1" applyFill="1" applyBorder="1" applyAlignment="1">
      <alignment horizontal="center" vertical="center"/>
    </xf>
    <xf numFmtId="49" fontId="4" fillId="0" borderId="4" xfId="1" applyNumberFormat="1" applyFont="1" applyFill="1" applyBorder="1" applyAlignment="1">
      <alignment horizontal="center" vertical="center"/>
    </xf>
    <xf numFmtId="49" fontId="4" fillId="0" borderId="5" xfId="1" applyNumberFormat="1" applyFont="1" applyFill="1" applyBorder="1" applyAlignment="1">
      <alignment horizontal="center" vertical="center"/>
    </xf>
    <xf numFmtId="49" fontId="4" fillId="0" borderId="7" xfId="1" applyNumberFormat="1" applyFont="1" applyFill="1" applyBorder="1" applyAlignment="1">
      <alignment horizontal="center" vertical="center"/>
    </xf>
    <xf numFmtId="4" fontId="7" fillId="0" borderId="12" xfId="4" applyNumberFormat="1" applyFont="1" applyFill="1" applyBorder="1" applyAlignment="1">
      <alignment horizontal="center"/>
    </xf>
    <xf numFmtId="4" fontId="7" fillId="0" borderId="13" xfId="4" applyNumberFormat="1" applyFont="1" applyFill="1" applyBorder="1" applyAlignment="1">
      <alignment horizontal="center"/>
    </xf>
    <xf numFmtId="4" fontId="7" fillId="0" borderId="14" xfId="4" applyNumberFormat="1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</cellXfs>
  <cellStyles count="5">
    <cellStyle name="เครื่องหมายจุลภาค" xfId="4" builtinId="3"/>
    <cellStyle name="เครื่องหมายจุลภาค 3" xfId="2"/>
    <cellStyle name="ปกติ" xfId="0" builtinId="0"/>
    <cellStyle name="ปกติ 3" xfId="3"/>
    <cellStyle name="ปกติ_ประมาณการเดือน ธค.254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C10" sqref="C10"/>
    </sheetView>
  </sheetViews>
  <sheetFormatPr defaultRowHeight="14.25"/>
  <cols>
    <col min="1" max="1" width="39.25" customWidth="1"/>
    <col min="2" max="7" width="10.25" customWidth="1"/>
  </cols>
  <sheetData>
    <row r="1" spans="1:7" ht="27.75">
      <c r="A1" s="1" t="s">
        <v>34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38" t="s">
        <v>1</v>
      </c>
      <c r="B3" s="41" t="s">
        <v>36</v>
      </c>
      <c r="C3" s="42"/>
      <c r="D3" s="42"/>
      <c r="E3" s="42"/>
      <c r="F3" s="42"/>
      <c r="G3" s="43"/>
    </row>
    <row r="4" spans="1:7" ht="27.75">
      <c r="A4" s="39"/>
      <c r="B4" s="44" t="s">
        <v>2</v>
      </c>
      <c r="C4" s="44"/>
      <c r="D4" s="44"/>
      <c r="E4" s="44" t="s">
        <v>3</v>
      </c>
      <c r="F4" s="44"/>
      <c r="G4" s="44"/>
    </row>
    <row r="5" spans="1:7" ht="23.25" customHeight="1">
      <c r="A5" s="40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+B7+B12+B20</f>
        <v>2311.08</v>
      </c>
      <c r="C6" s="6">
        <f>+C7+C12+C20</f>
        <v>360.78</v>
      </c>
      <c r="D6" s="6">
        <f>+B6+C6</f>
        <v>2671.8599999999997</v>
      </c>
      <c r="E6" s="6">
        <f>+E7+E12+E20</f>
        <v>2206.2300000000005</v>
      </c>
      <c r="F6" s="6">
        <f>+F7+F12+F20</f>
        <v>476.98</v>
      </c>
      <c r="G6" s="6">
        <f t="shared" ref="G6:G25" si="0">+E6+F6</f>
        <v>2683.2100000000005</v>
      </c>
    </row>
    <row r="7" spans="1:7" ht="24">
      <c r="A7" s="7" t="s">
        <v>8</v>
      </c>
      <c r="B7" s="8">
        <f>+B8+B9+B10+B11</f>
        <v>1244.4000000000001</v>
      </c>
      <c r="C7" s="8">
        <f>+C8+C9+C10+C11</f>
        <v>189.89</v>
      </c>
      <c r="D7" s="8">
        <f t="shared" ref="D7:D25" si="1">+B7+C7</f>
        <v>1434.29</v>
      </c>
      <c r="E7" s="8">
        <f>+E8+E9+E10+E11</f>
        <v>1153.3400000000001</v>
      </c>
      <c r="F7" s="8">
        <f>+F8+F9+F10+F11</f>
        <v>153.04</v>
      </c>
      <c r="G7" s="8">
        <f t="shared" si="0"/>
        <v>1306.3800000000001</v>
      </c>
    </row>
    <row r="8" spans="1:7" ht="24">
      <c r="A8" s="9" t="s">
        <v>9</v>
      </c>
      <c r="B8" s="10">
        <v>369.15</v>
      </c>
      <c r="C8" s="10">
        <v>117.1</v>
      </c>
      <c r="D8" s="10">
        <f t="shared" si="1"/>
        <v>486.25</v>
      </c>
      <c r="E8" s="10">
        <v>476.57</v>
      </c>
      <c r="F8" s="10">
        <v>15.1</v>
      </c>
      <c r="G8" s="10">
        <f t="shared" si="0"/>
        <v>491.67</v>
      </c>
    </row>
    <row r="9" spans="1:7" ht="24">
      <c r="A9" s="9" t="s">
        <v>10</v>
      </c>
      <c r="B9" s="11">
        <v>61.84</v>
      </c>
      <c r="C9" s="11">
        <v>7.27</v>
      </c>
      <c r="D9" s="10">
        <f t="shared" si="1"/>
        <v>69.11</v>
      </c>
      <c r="E9" s="11">
        <v>40.51</v>
      </c>
      <c r="F9" s="11">
        <v>12.38</v>
      </c>
      <c r="G9" s="10">
        <f t="shared" si="0"/>
        <v>52.89</v>
      </c>
    </row>
    <row r="10" spans="1:7" ht="24">
      <c r="A10" s="9" t="s">
        <v>11</v>
      </c>
      <c r="B10" s="11">
        <v>339.48</v>
      </c>
      <c r="C10" s="11">
        <v>65.52</v>
      </c>
      <c r="D10" s="10">
        <f t="shared" si="1"/>
        <v>405</v>
      </c>
      <c r="E10" s="11">
        <v>208.56</v>
      </c>
      <c r="F10" s="11">
        <v>107.13</v>
      </c>
      <c r="G10" s="10">
        <f t="shared" si="0"/>
        <v>315.69</v>
      </c>
    </row>
    <row r="11" spans="1:7" ht="24">
      <c r="A11" s="9" t="s">
        <v>12</v>
      </c>
      <c r="B11" s="11">
        <v>473.93</v>
      </c>
      <c r="C11" s="11">
        <v>0</v>
      </c>
      <c r="D11" s="10">
        <f t="shared" si="1"/>
        <v>473.93</v>
      </c>
      <c r="E11" s="11">
        <v>427.7</v>
      </c>
      <c r="F11" s="11">
        <v>18.43</v>
      </c>
      <c r="G11" s="10">
        <f t="shared" si="0"/>
        <v>446.13</v>
      </c>
    </row>
    <row r="12" spans="1:7" ht="24">
      <c r="A12" s="7" t="s">
        <v>13</v>
      </c>
      <c r="B12" s="8">
        <f>+B13+B14+B15+B16+B17+B18+B19</f>
        <v>1066.68</v>
      </c>
      <c r="C12" s="8">
        <f>+C13+C14+C15+C16+C17+C18+C19</f>
        <v>80.540000000000006</v>
      </c>
      <c r="D12" s="8">
        <f t="shared" si="1"/>
        <v>1147.22</v>
      </c>
      <c r="E12" s="8">
        <f>+E13+E14+E15+E16+E17+E18+E19</f>
        <v>1052.8900000000001</v>
      </c>
      <c r="F12" s="8">
        <f>+F13+F14+F15+F16+F17+F18+F19</f>
        <v>233.2</v>
      </c>
      <c r="G12" s="8">
        <f t="shared" si="0"/>
        <v>1286.0900000000001</v>
      </c>
    </row>
    <row r="13" spans="1:7" ht="24">
      <c r="A13" s="9" t="s">
        <v>14</v>
      </c>
      <c r="B13" s="11">
        <v>227.82</v>
      </c>
      <c r="C13" s="11">
        <v>80.53</v>
      </c>
      <c r="D13" s="11">
        <f t="shared" si="1"/>
        <v>308.35000000000002</v>
      </c>
      <c r="E13" s="11">
        <v>98.77</v>
      </c>
      <c r="F13" s="11">
        <v>233.2</v>
      </c>
      <c r="G13" s="11">
        <f t="shared" si="0"/>
        <v>331.96999999999997</v>
      </c>
    </row>
    <row r="14" spans="1:7" ht="24">
      <c r="A14" s="9" t="s">
        <v>15</v>
      </c>
      <c r="B14" s="11">
        <v>595.39</v>
      </c>
      <c r="C14" s="11">
        <v>0</v>
      </c>
      <c r="D14" s="11">
        <f t="shared" si="1"/>
        <v>595.39</v>
      </c>
      <c r="E14" s="11">
        <v>564.24</v>
      </c>
      <c r="F14" s="11">
        <v>0</v>
      </c>
      <c r="G14" s="11">
        <f t="shared" si="0"/>
        <v>564.24</v>
      </c>
    </row>
    <row r="15" spans="1:7" ht="24">
      <c r="A15" s="9" t="s">
        <v>16</v>
      </c>
      <c r="B15" s="11">
        <v>139.5</v>
      </c>
      <c r="C15" s="11">
        <v>0</v>
      </c>
      <c r="D15" s="11">
        <f t="shared" si="1"/>
        <v>139.5</v>
      </c>
      <c r="E15" s="11">
        <v>288.99</v>
      </c>
      <c r="F15" s="11">
        <v>0</v>
      </c>
      <c r="G15" s="11">
        <f t="shared" si="0"/>
        <v>288.99</v>
      </c>
    </row>
    <row r="16" spans="1:7" ht="24">
      <c r="A16" s="9" t="s">
        <v>17</v>
      </c>
      <c r="B16" s="12">
        <v>8.11</v>
      </c>
      <c r="C16" s="12">
        <v>0</v>
      </c>
      <c r="D16" s="11">
        <f t="shared" si="1"/>
        <v>8.11</v>
      </c>
      <c r="E16" s="12">
        <v>2.76</v>
      </c>
      <c r="F16" s="12">
        <v>0</v>
      </c>
      <c r="G16" s="11">
        <f t="shared" si="0"/>
        <v>2.76</v>
      </c>
    </row>
    <row r="17" spans="1:7" ht="24">
      <c r="A17" s="13" t="s">
        <v>18</v>
      </c>
      <c r="B17" s="12">
        <v>52.56</v>
      </c>
      <c r="C17" s="12">
        <v>0</v>
      </c>
      <c r="D17" s="11">
        <f t="shared" si="1"/>
        <v>52.56</v>
      </c>
      <c r="E17" s="12">
        <v>57.48</v>
      </c>
      <c r="F17" s="12">
        <v>0</v>
      </c>
      <c r="G17" s="11">
        <f t="shared" si="0"/>
        <v>57.48</v>
      </c>
    </row>
    <row r="18" spans="1:7" ht="24">
      <c r="A18" s="9" t="s">
        <v>19</v>
      </c>
      <c r="B18" s="12">
        <v>35.020000000000003</v>
      </c>
      <c r="C18" s="12">
        <v>0</v>
      </c>
      <c r="D18" s="11">
        <f t="shared" si="1"/>
        <v>35.020000000000003</v>
      </c>
      <c r="E18" s="12">
        <v>19</v>
      </c>
      <c r="F18" s="12">
        <v>0</v>
      </c>
      <c r="G18" s="11">
        <f t="shared" si="0"/>
        <v>19</v>
      </c>
    </row>
    <row r="19" spans="1:7" ht="24">
      <c r="A19" s="9" t="s">
        <v>20</v>
      </c>
      <c r="B19" s="12">
        <v>8.2799999999999994</v>
      </c>
      <c r="C19" s="12">
        <v>0.01</v>
      </c>
      <c r="D19" s="11">
        <f t="shared" si="1"/>
        <v>8.2899999999999991</v>
      </c>
      <c r="E19" s="12">
        <v>21.65</v>
      </c>
      <c r="F19" s="12">
        <v>0</v>
      </c>
      <c r="G19" s="11">
        <f t="shared" si="0"/>
        <v>21.65</v>
      </c>
    </row>
    <row r="20" spans="1:7" ht="24">
      <c r="A20" s="7" t="s">
        <v>21</v>
      </c>
      <c r="B20" s="14">
        <v>0</v>
      </c>
      <c r="C20" s="15">
        <f>ROUND((B7+C7+B12+C12)*0.07*6/12,2)</f>
        <v>90.35</v>
      </c>
      <c r="D20" s="15">
        <f t="shared" si="1"/>
        <v>90.35</v>
      </c>
      <c r="E20" s="14">
        <v>0</v>
      </c>
      <c r="F20" s="15">
        <f>ROUND((E7+F7+E12+F12)*0.07*6/12,2)</f>
        <v>90.74</v>
      </c>
      <c r="G20" s="15">
        <f t="shared" si="0"/>
        <v>90.74</v>
      </c>
    </row>
    <row r="21" spans="1:7" ht="24">
      <c r="A21" s="7" t="s">
        <v>22</v>
      </c>
      <c r="B21" s="14">
        <f>+B22+B23+B24</f>
        <v>0</v>
      </c>
      <c r="C21" s="14">
        <f>+C22+C23+C24</f>
        <v>744.03</v>
      </c>
      <c r="D21" s="15">
        <f t="shared" si="1"/>
        <v>744.03</v>
      </c>
      <c r="E21" s="14">
        <f>+E22+E23+E24</f>
        <v>0</v>
      </c>
      <c r="F21" s="15">
        <f>+F22+F23+F24</f>
        <v>988.02</v>
      </c>
      <c r="G21" s="15">
        <f t="shared" si="0"/>
        <v>988.02</v>
      </c>
    </row>
    <row r="22" spans="1:7" ht="24">
      <c r="A22" s="9" t="s">
        <v>23</v>
      </c>
      <c r="B22" s="12">
        <v>0</v>
      </c>
      <c r="C22" s="12">
        <v>686.25</v>
      </c>
      <c r="D22" s="12">
        <f t="shared" si="1"/>
        <v>686.25</v>
      </c>
      <c r="E22" s="12">
        <v>0</v>
      </c>
      <c r="F22" s="12">
        <v>847.33</v>
      </c>
      <c r="G22" s="12">
        <f t="shared" si="0"/>
        <v>847.33</v>
      </c>
    </row>
    <row r="23" spans="1:7" ht="24">
      <c r="A23" s="16" t="s">
        <v>24</v>
      </c>
      <c r="B23" s="12">
        <v>0</v>
      </c>
      <c r="C23" s="12">
        <v>46.78</v>
      </c>
      <c r="D23" s="12">
        <f t="shared" si="1"/>
        <v>46.78</v>
      </c>
      <c r="E23" s="12">
        <v>0</v>
      </c>
      <c r="F23" s="12">
        <v>117.44</v>
      </c>
      <c r="G23" s="12">
        <f t="shared" si="0"/>
        <v>117.44</v>
      </c>
    </row>
    <row r="24" spans="1:7" ht="24">
      <c r="A24" s="16" t="s">
        <v>25</v>
      </c>
      <c r="B24" s="12">
        <v>0</v>
      </c>
      <c r="C24" s="12">
        <v>11</v>
      </c>
      <c r="D24" s="12">
        <f t="shared" si="1"/>
        <v>11</v>
      </c>
      <c r="E24" s="12">
        <v>0</v>
      </c>
      <c r="F24" s="12">
        <v>23.25</v>
      </c>
      <c r="G24" s="12">
        <f t="shared" si="0"/>
        <v>23.25</v>
      </c>
    </row>
    <row r="25" spans="1:7" ht="24">
      <c r="A25" s="7" t="s">
        <v>26</v>
      </c>
      <c r="B25" s="15">
        <f>+B6+B21</f>
        <v>2311.08</v>
      </c>
      <c r="C25" s="15">
        <f>+C6+C21</f>
        <v>1104.81</v>
      </c>
      <c r="D25" s="15">
        <f t="shared" si="1"/>
        <v>3415.89</v>
      </c>
      <c r="E25" s="15">
        <f t="shared" ref="E25:F25" si="2">+E6+E21</f>
        <v>2206.2300000000005</v>
      </c>
      <c r="F25" s="15">
        <f t="shared" si="2"/>
        <v>1465</v>
      </c>
      <c r="G25" s="15">
        <f t="shared" si="0"/>
        <v>3671.2300000000005</v>
      </c>
    </row>
    <row r="26" spans="1:7" ht="24">
      <c r="A26" s="17" t="s">
        <v>27</v>
      </c>
      <c r="B26" s="18">
        <f>ROUND(B25/B27,2)</f>
        <v>4.3899999999999997</v>
      </c>
      <c r="C26" s="18">
        <f>ROUND(C25/B27,2)</f>
        <v>2.1</v>
      </c>
      <c r="D26" s="18">
        <f>+ROUND(D25/B27,2)</f>
        <v>6.49</v>
      </c>
      <c r="E26" s="18">
        <f>ROUND(E25/E27,2)</f>
        <v>4.3600000000000003</v>
      </c>
      <c r="F26" s="18">
        <f>ROUND(F25/E27,2)</f>
        <v>2.9</v>
      </c>
      <c r="G26" s="18">
        <f>+ROUND(G25/E27,2)</f>
        <v>7.26</v>
      </c>
    </row>
    <row r="27" spans="1:7" s="20" customFormat="1" ht="24">
      <c r="A27" s="19" t="s">
        <v>28</v>
      </c>
      <c r="B27" s="37">
        <v>526.5</v>
      </c>
      <c r="C27" s="37"/>
      <c r="D27" s="37"/>
      <c r="E27" s="37">
        <v>505.46</v>
      </c>
      <c r="F27" s="37"/>
      <c r="G27" s="37"/>
    </row>
    <row r="28" spans="1:7" s="20" customFormat="1" ht="24">
      <c r="A28" s="19" t="s">
        <v>29</v>
      </c>
      <c r="B28" s="36">
        <v>7.4969999999999999</v>
      </c>
      <c r="C28" s="36"/>
      <c r="D28" s="36"/>
      <c r="E28" s="36">
        <v>7.4969999999999999</v>
      </c>
      <c r="F28" s="36"/>
      <c r="G28" s="36"/>
    </row>
    <row r="29" spans="1:7" s="20" customFormat="1" ht="24">
      <c r="A29" s="19" t="s">
        <v>30</v>
      </c>
      <c r="B29" s="37">
        <f>+ROUND(B27*B28,2)</f>
        <v>3947.17</v>
      </c>
      <c r="C29" s="37" t="s">
        <v>31</v>
      </c>
      <c r="D29" s="37">
        <v>5203.0524000000005</v>
      </c>
      <c r="E29" s="37">
        <f>+ROUND(E27*E28,2)</f>
        <v>3789.43</v>
      </c>
      <c r="F29" s="37" t="s">
        <v>31</v>
      </c>
      <c r="G29" s="37">
        <v>5203.0524000000005</v>
      </c>
    </row>
    <row r="30" spans="1:7" ht="24">
      <c r="A30" s="17" t="s">
        <v>32</v>
      </c>
      <c r="B30" s="21">
        <f>B29-B25</f>
        <v>1636.0900000000001</v>
      </c>
      <c r="C30" s="22" t="s">
        <v>31</v>
      </c>
      <c r="D30" s="21">
        <f>B29-D25</f>
        <v>531.2800000000002</v>
      </c>
      <c r="E30" s="21">
        <f>E29-E25</f>
        <v>1583.1999999999994</v>
      </c>
      <c r="F30" s="22" t="s">
        <v>31</v>
      </c>
      <c r="G30" s="21">
        <f>E29-G25</f>
        <v>118.19999999999936</v>
      </c>
    </row>
    <row r="31" spans="1:7" ht="24">
      <c r="A31" s="23" t="s">
        <v>33</v>
      </c>
      <c r="B31" s="24">
        <f>(B28-B26)</f>
        <v>3.1070000000000002</v>
      </c>
      <c r="C31" s="25" t="s">
        <v>31</v>
      </c>
      <c r="D31" s="24">
        <f>B28-D26</f>
        <v>1.0069999999999997</v>
      </c>
      <c r="E31" s="24">
        <f>E28-E26</f>
        <v>3.1369999999999996</v>
      </c>
      <c r="F31" s="25" t="s">
        <v>31</v>
      </c>
      <c r="G31" s="24">
        <f>E28-G26</f>
        <v>0.2370000000000001</v>
      </c>
    </row>
  </sheetData>
  <mergeCells count="10">
    <mergeCell ref="B28:D28"/>
    <mergeCell ref="E28:G28"/>
    <mergeCell ref="B29:D29"/>
    <mergeCell ref="E29:G29"/>
    <mergeCell ref="A3:A5"/>
    <mergeCell ref="B3:G3"/>
    <mergeCell ref="B4:D4"/>
    <mergeCell ref="E4:G4"/>
    <mergeCell ref="B27:D27"/>
    <mergeCell ref="E27:G27"/>
  </mergeCells>
  <pageMargins left="0.37" right="0.28999999999999998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D7" sqref="D7"/>
    </sheetView>
  </sheetViews>
  <sheetFormatPr defaultRowHeight="14.25"/>
  <cols>
    <col min="1" max="1" width="39.25" customWidth="1"/>
    <col min="2" max="7" width="10.25" customWidth="1"/>
  </cols>
  <sheetData>
    <row r="1" spans="1:7" ht="27.75">
      <c r="A1" s="1" t="s">
        <v>35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38" t="s">
        <v>1</v>
      </c>
      <c r="B3" s="41" t="s">
        <v>36</v>
      </c>
      <c r="C3" s="42"/>
      <c r="D3" s="42"/>
      <c r="E3" s="42"/>
      <c r="F3" s="42"/>
      <c r="G3" s="43"/>
    </row>
    <row r="4" spans="1:7" ht="27.75">
      <c r="A4" s="39"/>
      <c r="B4" s="44" t="s">
        <v>2</v>
      </c>
      <c r="C4" s="44"/>
      <c r="D4" s="44"/>
      <c r="E4" s="44" t="s">
        <v>3</v>
      </c>
      <c r="F4" s="44"/>
      <c r="G4" s="44"/>
    </row>
    <row r="5" spans="1:7" ht="24" customHeight="1">
      <c r="A5" s="40"/>
      <c r="B5" s="4" t="s">
        <v>4</v>
      </c>
      <c r="C5" s="4" t="s">
        <v>5</v>
      </c>
      <c r="D5" s="4" t="s">
        <v>6</v>
      </c>
      <c r="E5" s="4" t="s">
        <v>4</v>
      </c>
      <c r="F5" s="4" t="s">
        <v>5</v>
      </c>
      <c r="G5" s="4" t="s">
        <v>6</v>
      </c>
    </row>
    <row r="6" spans="1:7" ht="24">
      <c r="A6" s="5" t="s">
        <v>7</v>
      </c>
      <c r="B6" s="6">
        <f>+B7+B12+B20</f>
        <v>2168.3200000000002</v>
      </c>
      <c r="C6" s="6">
        <f>+C7+C12+C20</f>
        <v>580.59</v>
      </c>
      <c r="D6" s="6">
        <f>+B6+C6</f>
        <v>2748.9100000000003</v>
      </c>
      <c r="E6" s="6">
        <f>+E7+E12+E20</f>
        <v>2794.58</v>
      </c>
      <c r="F6" s="6">
        <f>+F7+F12+F20</f>
        <v>226.35999999999999</v>
      </c>
      <c r="G6" s="6">
        <f t="shared" ref="G6:G25" si="0">+E6+F6</f>
        <v>3020.94</v>
      </c>
    </row>
    <row r="7" spans="1:7" ht="24">
      <c r="A7" s="7" t="s">
        <v>8</v>
      </c>
      <c r="B7" s="8">
        <f>+B8+B9+B10+B11</f>
        <v>927.91</v>
      </c>
      <c r="C7" s="8">
        <f>+C8+C9+C10+C11</f>
        <v>425.14000000000004</v>
      </c>
      <c r="D7" s="8">
        <f t="shared" ref="D7:D25" si="1">+B7+C7</f>
        <v>1353.05</v>
      </c>
      <c r="E7" s="8">
        <f>+E8+E9+E10+E11</f>
        <v>1134.94</v>
      </c>
      <c r="F7" s="8">
        <f>+F8+F9+F10+F11</f>
        <v>125.05</v>
      </c>
      <c r="G7" s="8">
        <f t="shared" si="0"/>
        <v>1259.99</v>
      </c>
    </row>
    <row r="8" spans="1:7" ht="24">
      <c r="A8" s="9" t="s">
        <v>9</v>
      </c>
      <c r="B8" s="10">
        <v>232.24</v>
      </c>
      <c r="C8" s="10">
        <v>213.15</v>
      </c>
      <c r="D8" s="10">
        <f t="shared" si="1"/>
        <v>445.39</v>
      </c>
      <c r="E8" s="10">
        <v>357.3</v>
      </c>
      <c r="F8" s="10">
        <v>70.739999999999995</v>
      </c>
      <c r="G8" s="10">
        <f t="shared" si="0"/>
        <v>428.04</v>
      </c>
    </row>
    <row r="9" spans="1:7" ht="24">
      <c r="A9" s="9" t="s">
        <v>10</v>
      </c>
      <c r="B9" s="11">
        <v>48.78</v>
      </c>
      <c r="C9" s="11">
        <v>10.96</v>
      </c>
      <c r="D9" s="10">
        <f t="shared" si="1"/>
        <v>59.74</v>
      </c>
      <c r="E9" s="11">
        <v>55.9</v>
      </c>
      <c r="F9" s="11">
        <v>1.53</v>
      </c>
      <c r="G9" s="10">
        <f t="shared" si="0"/>
        <v>57.43</v>
      </c>
    </row>
    <row r="10" spans="1:7" ht="24">
      <c r="A10" s="9" t="s">
        <v>11</v>
      </c>
      <c r="B10" s="11">
        <v>228.06</v>
      </c>
      <c r="C10" s="11">
        <v>199.46</v>
      </c>
      <c r="D10" s="10">
        <f t="shared" si="1"/>
        <v>427.52</v>
      </c>
      <c r="E10" s="11">
        <v>380.91</v>
      </c>
      <c r="F10" s="11">
        <v>44.16</v>
      </c>
      <c r="G10" s="10">
        <f t="shared" si="0"/>
        <v>425.07000000000005</v>
      </c>
    </row>
    <row r="11" spans="1:7" ht="24">
      <c r="A11" s="9" t="s">
        <v>12</v>
      </c>
      <c r="B11" s="11">
        <v>418.83</v>
      </c>
      <c r="C11" s="11">
        <v>1.57</v>
      </c>
      <c r="D11" s="10">
        <f t="shared" si="1"/>
        <v>420.4</v>
      </c>
      <c r="E11" s="11">
        <v>340.83</v>
      </c>
      <c r="F11" s="11">
        <v>8.6199999999999992</v>
      </c>
      <c r="G11" s="10">
        <f t="shared" si="0"/>
        <v>349.45</v>
      </c>
    </row>
    <row r="12" spans="1:7" ht="24">
      <c r="A12" s="7" t="s">
        <v>13</v>
      </c>
      <c r="B12" s="8">
        <f>+B13+B14+B15+B16+B17+B18+B19</f>
        <v>1240.4100000000003</v>
      </c>
      <c r="C12" s="8">
        <f>+C13+C14+C15+C16+C17+C18+C19</f>
        <v>92.769999999999982</v>
      </c>
      <c r="D12" s="8">
        <f t="shared" si="1"/>
        <v>1333.1800000000003</v>
      </c>
      <c r="E12" s="8">
        <f>+E13+E14+E15+E16+E17+E18+E19</f>
        <v>1659.6399999999996</v>
      </c>
      <c r="F12" s="8">
        <f>+F13+F14+F15+F16+F17+F18+F19</f>
        <v>32.43</v>
      </c>
      <c r="G12" s="8">
        <f t="shared" si="0"/>
        <v>1692.0699999999997</v>
      </c>
    </row>
    <row r="13" spans="1:7" ht="24">
      <c r="A13" s="9" t="s">
        <v>14</v>
      </c>
      <c r="B13" s="11">
        <v>301.52999999999997</v>
      </c>
      <c r="C13" s="11">
        <v>85.32</v>
      </c>
      <c r="D13" s="11">
        <f t="shared" si="1"/>
        <v>386.84999999999997</v>
      </c>
      <c r="E13" s="11">
        <v>332.94</v>
      </c>
      <c r="F13" s="11">
        <v>31.15</v>
      </c>
      <c r="G13" s="11">
        <f t="shared" si="0"/>
        <v>364.09</v>
      </c>
    </row>
    <row r="14" spans="1:7" ht="24">
      <c r="A14" s="9" t="s">
        <v>15</v>
      </c>
      <c r="B14" s="11">
        <v>479.16</v>
      </c>
      <c r="C14" s="11">
        <v>0.88</v>
      </c>
      <c r="D14" s="11">
        <f t="shared" si="1"/>
        <v>480.04</v>
      </c>
      <c r="E14" s="11">
        <v>581.66</v>
      </c>
      <c r="F14" s="11">
        <v>0</v>
      </c>
      <c r="G14" s="11">
        <f t="shared" si="0"/>
        <v>581.66</v>
      </c>
    </row>
    <row r="15" spans="1:7" ht="24">
      <c r="A15" s="9" t="s">
        <v>16</v>
      </c>
      <c r="B15" s="11">
        <v>237.46</v>
      </c>
      <c r="C15" s="11">
        <v>2.5299999999999998</v>
      </c>
      <c r="D15" s="11">
        <f t="shared" si="1"/>
        <v>239.99</v>
      </c>
      <c r="E15" s="11">
        <v>463.57</v>
      </c>
      <c r="F15" s="11">
        <v>0</v>
      </c>
      <c r="G15" s="11">
        <f t="shared" si="0"/>
        <v>463.57</v>
      </c>
    </row>
    <row r="16" spans="1:7" ht="24">
      <c r="A16" s="9" t="s">
        <v>17</v>
      </c>
      <c r="B16" s="12">
        <v>43.14</v>
      </c>
      <c r="C16" s="12">
        <v>2.27</v>
      </c>
      <c r="D16" s="11">
        <f t="shared" si="1"/>
        <v>45.410000000000004</v>
      </c>
      <c r="E16" s="12">
        <v>27.62</v>
      </c>
      <c r="F16" s="12">
        <v>0</v>
      </c>
      <c r="G16" s="11">
        <f t="shared" si="0"/>
        <v>27.62</v>
      </c>
    </row>
    <row r="17" spans="1:7" ht="24">
      <c r="A17" s="13" t="s">
        <v>18</v>
      </c>
      <c r="B17" s="12">
        <v>125.37</v>
      </c>
      <c r="C17" s="12">
        <v>0</v>
      </c>
      <c r="D17" s="11">
        <f t="shared" si="1"/>
        <v>125.37</v>
      </c>
      <c r="E17" s="12">
        <v>182.38</v>
      </c>
      <c r="F17" s="12">
        <v>0</v>
      </c>
      <c r="G17" s="11">
        <f t="shared" si="0"/>
        <v>182.38</v>
      </c>
    </row>
    <row r="18" spans="1:7" ht="24">
      <c r="A18" s="9" t="s">
        <v>19</v>
      </c>
      <c r="B18" s="12">
        <v>39.92</v>
      </c>
      <c r="C18" s="12">
        <v>0.13</v>
      </c>
      <c r="D18" s="11">
        <f t="shared" si="1"/>
        <v>40.050000000000004</v>
      </c>
      <c r="E18" s="12">
        <v>71.47</v>
      </c>
      <c r="F18" s="12">
        <v>0</v>
      </c>
      <c r="G18" s="11">
        <f t="shared" si="0"/>
        <v>71.47</v>
      </c>
    </row>
    <row r="19" spans="1:7" ht="24">
      <c r="A19" s="9" t="s">
        <v>20</v>
      </c>
      <c r="B19" s="12">
        <v>13.83</v>
      </c>
      <c r="C19" s="12">
        <v>1.64</v>
      </c>
      <c r="D19" s="11">
        <f t="shared" si="1"/>
        <v>15.47</v>
      </c>
      <c r="E19" s="12">
        <v>0</v>
      </c>
      <c r="F19" s="12">
        <v>1.28</v>
      </c>
      <c r="G19" s="11">
        <f t="shared" si="0"/>
        <v>1.28</v>
      </c>
    </row>
    <row r="20" spans="1:7" ht="24">
      <c r="A20" s="7" t="s">
        <v>21</v>
      </c>
      <c r="B20" s="14">
        <v>0</v>
      </c>
      <c r="C20" s="15">
        <f>ROUND((B7+C7+B12+C12)*0.07*4/12,2)</f>
        <v>62.68</v>
      </c>
      <c r="D20" s="15">
        <f t="shared" si="1"/>
        <v>62.68</v>
      </c>
      <c r="E20" s="14">
        <v>0</v>
      </c>
      <c r="F20" s="15">
        <f>ROUND((E7+F7+E12+F12)*0.07*4/12,2)</f>
        <v>68.88</v>
      </c>
      <c r="G20" s="15">
        <f t="shared" si="0"/>
        <v>68.88</v>
      </c>
    </row>
    <row r="21" spans="1:7" ht="24">
      <c r="A21" s="7" t="s">
        <v>22</v>
      </c>
      <c r="B21" s="14">
        <f>+B22+B23+B24</f>
        <v>0</v>
      </c>
      <c r="C21" s="14">
        <f>+C22+C23+C24</f>
        <v>859.23</v>
      </c>
      <c r="D21" s="15">
        <f t="shared" si="1"/>
        <v>859.23</v>
      </c>
      <c r="E21" s="14">
        <f>+E22+E23+E24</f>
        <v>0</v>
      </c>
      <c r="F21" s="15">
        <f>+F22+F23+F24</f>
        <v>1019.03</v>
      </c>
      <c r="G21" s="15">
        <f t="shared" si="0"/>
        <v>1019.03</v>
      </c>
    </row>
    <row r="22" spans="1:7" ht="24">
      <c r="A22" s="9" t="s">
        <v>23</v>
      </c>
      <c r="B22" s="12">
        <v>0</v>
      </c>
      <c r="C22" s="12">
        <v>762.2</v>
      </c>
      <c r="D22" s="12">
        <f t="shared" si="1"/>
        <v>762.2</v>
      </c>
      <c r="E22" s="12">
        <v>0</v>
      </c>
      <c r="F22" s="12">
        <v>739.94</v>
      </c>
      <c r="G22" s="12">
        <f t="shared" si="0"/>
        <v>739.94</v>
      </c>
    </row>
    <row r="23" spans="1:7" ht="24">
      <c r="A23" s="16" t="s">
        <v>24</v>
      </c>
      <c r="B23" s="12">
        <v>0</v>
      </c>
      <c r="C23" s="12">
        <v>83.63</v>
      </c>
      <c r="D23" s="12">
        <f t="shared" si="1"/>
        <v>83.63</v>
      </c>
      <c r="E23" s="12">
        <v>0</v>
      </c>
      <c r="F23" s="12">
        <v>240.54</v>
      </c>
      <c r="G23" s="12">
        <f t="shared" si="0"/>
        <v>240.54</v>
      </c>
    </row>
    <row r="24" spans="1:7" ht="24">
      <c r="A24" s="16" t="s">
        <v>25</v>
      </c>
      <c r="B24" s="12">
        <v>0</v>
      </c>
      <c r="C24" s="12">
        <v>13.4</v>
      </c>
      <c r="D24" s="12">
        <f t="shared" si="1"/>
        <v>13.4</v>
      </c>
      <c r="E24" s="12">
        <v>0</v>
      </c>
      <c r="F24" s="12">
        <v>38.549999999999997</v>
      </c>
      <c r="G24" s="12">
        <f t="shared" si="0"/>
        <v>38.549999999999997</v>
      </c>
    </row>
    <row r="25" spans="1:7" ht="24">
      <c r="A25" s="7" t="s">
        <v>26</v>
      </c>
      <c r="B25" s="15">
        <f>+B6+B21</f>
        <v>2168.3200000000002</v>
      </c>
      <c r="C25" s="15">
        <f>+C6+C21</f>
        <v>1439.8200000000002</v>
      </c>
      <c r="D25" s="15">
        <f t="shared" si="1"/>
        <v>3608.1400000000003</v>
      </c>
      <c r="E25" s="15">
        <f>+E6+E21</f>
        <v>2794.58</v>
      </c>
      <c r="F25" s="15">
        <f>+F6+F21</f>
        <v>1245.3899999999999</v>
      </c>
      <c r="G25" s="15">
        <f t="shared" si="0"/>
        <v>4039.97</v>
      </c>
    </row>
    <row r="26" spans="1:7" ht="24">
      <c r="A26" s="17" t="s">
        <v>27</v>
      </c>
      <c r="B26" s="18">
        <f>ROUND(B25/B27,2)</f>
        <v>3.43</v>
      </c>
      <c r="C26" s="18">
        <f>ROUND(C25/B27,2)</f>
        <v>2.2799999999999998</v>
      </c>
      <c r="D26" s="18">
        <f>+ROUND(D25/B27,2)</f>
        <v>5.71</v>
      </c>
      <c r="E26" s="18">
        <f>ROUND(E25/E27,2)</f>
        <v>4.53</v>
      </c>
      <c r="F26" s="18">
        <f>ROUND(F25/E27,2)</f>
        <v>2.02</v>
      </c>
      <c r="G26" s="18">
        <f>+ROUND(G25/E27,2)</f>
        <v>6.55</v>
      </c>
    </row>
    <row r="27" spans="1:7" s="20" customFormat="1" ht="24">
      <c r="A27" s="19" t="s">
        <v>28</v>
      </c>
      <c r="B27" s="37">
        <v>632.39</v>
      </c>
      <c r="C27" s="37"/>
      <c r="D27" s="37"/>
      <c r="E27" s="37">
        <v>616.53</v>
      </c>
      <c r="F27" s="37"/>
      <c r="G27" s="37"/>
    </row>
    <row r="28" spans="1:7" s="35" customFormat="1" ht="24">
      <c r="A28" s="19" t="s">
        <v>29</v>
      </c>
      <c r="B28" s="36">
        <v>8.1750000000000007</v>
      </c>
      <c r="C28" s="36"/>
      <c r="D28" s="36"/>
      <c r="E28" s="36">
        <v>8.1750000000000007</v>
      </c>
      <c r="F28" s="36"/>
      <c r="G28" s="36"/>
    </row>
    <row r="29" spans="1:7" s="20" customFormat="1" ht="24">
      <c r="A29" s="19" t="s">
        <v>30</v>
      </c>
      <c r="B29" s="37">
        <f>+ROUND(B27*B28,2)</f>
        <v>5169.79</v>
      </c>
      <c r="C29" s="37" t="s">
        <v>31</v>
      </c>
      <c r="D29" s="37">
        <v>5203.0524000000005</v>
      </c>
      <c r="E29" s="37">
        <f>+ROUND(E27*E28,2)</f>
        <v>5040.13</v>
      </c>
      <c r="F29" s="37" t="s">
        <v>31</v>
      </c>
      <c r="G29" s="37">
        <v>5203.0524000000005</v>
      </c>
    </row>
    <row r="30" spans="1:7" ht="24">
      <c r="A30" s="17" t="s">
        <v>32</v>
      </c>
      <c r="B30" s="21">
        <f>B29-B25</f>
        <v>3001.47</v>
      </c>
      <c r="C30" s="22" t="s">
        <v>31</v>
      </c>
      <c r="D30" s="21">
        <f>B29-D25</f>
        <v>1561.6499999999996</v>
      </c>
      <c r="E30" s="21">
        <f>E29-E25</f>
        <v>2245.5500000000002</v>
      </c>
      <c r="F30" s="22" t="s">
        <v>31</v>
      </c>
      <c r="G30" s="21">
        <f>E29-G25</f>
        <v>1000.1600000000003</v>
      </c>
    </row>
    <row r="31" spans="1:7" ht="24">
      <c r="A31" s="23" t="s">
        <v>33</v>
      </c>
      <c r="B31" s="24">
        <f>(B28-B26)</f>
        <v>4.745000000000001</v>
      </c>
      <c r="C31" s="25" t="s">
        <v>31</v>
      </c>
      <c r="D31" s="24">
        <f>B28-D26</f>
        <v>2.4650000000000007</v>
      </c>
      <c r="E31" s="24">
        <f>E28-E26</f>
        <v>3.6450000000000005</v>
      </c>
      <c r="F31" s="25" t="s">
        <v>31</v>
      </c>
      <c r="G31" s="24">
        <f>E28-G26</f>
        <v>1.6250000000000009</v>
      </c>
    </row>
  </sheetData>
  <mergeCells count="10">
    <mergeCell ref="B28:D28"/>
    <mergeCell ref="E28:G28"/>
    <mergeCell ref="B29:D29"/>
    <mergeCell ref="E29:G29"/>
    <mergeCell ref="A3:A5"/>
    <mergeCell ref="B3:G3"/>
    <mergeCell ref="B4:D4"/>
    <mergeCell ref="E4:G4"/>
    <mergeCell ref="B27:D27"/>
    <mergeCell ref="E27:G27"/>
  </mergeCells>
  <pageMargins left="0.28999999999999998" right="0.27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C8" sqref="C8"/>
    </sheetView>
  </sheetViews>
  <sheetFormatPr defaultRowHeight="14.25"/>
  <cols>
    <col min="1" max="1" width="40.75" customWidth="1"/>
    <col min="2" max="4" width="12.125" customWidth="1"/>
  </cols>
  <sheetData>
    <row r="1" spans="1:4" ht="27.75">
      <c r="A1" s="1" t="s">
        <v>48</v>
      </c>
      <c r="B1" s="1"/>
      <c r="C1" s="1"/>
      <c r="D1" s="1"/>
    </row>
    <row r="2" spans="1:4" ht="21.75">
      <c r="A2" s="2"/>
      <c r="B2" s="2"/>
      <c r="C2" s="2"/>
      <c r="D2" s="2" t="s">
        <v>0</v>
      </c>
    </row>
    <row r="3" spans="1:4" ht="27.75">
      <c r="A3" s="38" t="s">
        <v>37</v>
      </c>
      <c r="B3" s="44" t="s">
        <v>36</v>
      </c>
      <c r="C3" s="44"/>
      <c r="D3" s="44"/>
    </row>
    <row r="4" spans="1:4" ht="24">
      <c r="A4" s="48"/>
      <c r="B4" s="4" t="s">
        <v>4</v>
      </c>
      <c r="C4" s="4" t="s">
        <v>5</v>
      </c>
      <c r="D4" s="4" t="s">
        <v>6</v>
      </c>
    </row>
    <row r="5" spans="1:4" ht="24">
      <c r="A5" s="5" t="s">
        <v>38</v>
      </c>
      <c r="B5" s="6">
        <f>+B6+B9+B16</f>
        <v>7693.73</v>
      </c>
      <c r="C5" s="6">
        <f>+C6+C9+C16</f>
        <v>2270.75</v>
      </c>
      <c r="D5" s="6">
        <f t="shared" ref="D5:D14" si="0">+B5+C5</f>
        <v>9964.48</v>
      </c>
    </row>
    <row r="6" spans="1:4" ht="24">
      <c r="A6" s="7" t="s">
        <v>8</v>
      </c>
      <c r="B6" s="8">
        <f>+B7+B8</f>
        <v>3015.07</v>
      </c>
      <c r="C6" s="8">
        <f>+C7+C8</f>
        <v>1541.16</v>
      </c>
      <c r="D6" s="8">
        <f t="shared" si="0"/>
        <v>4556.2300000000005</v>
      </c>
    </row>
    <row r="7" spans="1:4" ht="24">
      <c r="A7" s="9" t="s">
        <v>11</v>
      </c>
      <c r="B7" s="10">
        <v>2344.8000000000002</v>
      </c>
      <c r="C7" s="10">
        <v>1382.4</v>
      </c>
      <c r="D7" s="10">
        <f t="shared" si="0"/>
        <v>3727.2000000000003</v>
      </c>
    </row>
    <row r="8" spans="1:4" ht="24">
      <c r="A8" s="9" t="s">
        <v>12</v>
      </c>
      <c r="B8" s="10">
        <v>670.27</v>
      </c>
      <c r="C8" s="10">
        <v>158.76</v>
      </c>
      <c r="D8" s="10">
        <f t="shared" si="0"/>
        <v>829.03</v>
      </c>
    </row>
    <row r="9" spans="1:4" ht="24">
      <c r="A9" s="7" t="s">
        <v>13</v>
      </c>
      <c r="B9" s="8">
        <f>+B10+B11+B12+B13+B14+B15</f>
        <v>4678.6599999999989</v>
      </c>
      <c r="C9" s="8">
        <f>+C10+C11+C12+C13+C14+C15</f>
        <v>77.710000000000008</v>
      </c>
      <c r="D9" s="8">
        <f t="shared" si="0"/>
        <v>4756.369999999999</v>
      </c>
    </row>
    <row r="10" spans="1:4" ht="24">
      <c r="A10" s="9" t="s">
        <v>15</v>
      </c>
      <c r="B10" s="10">
        <v>2912.58</v>
      </c>
      <c r="C10" s="10">
        <v>12.01</v>
      </c>
      <c r="D10" s="11">
        <f t="shared" si="0"/>
        <v>2924.59</v>
      </c>
    </row>
    <row r="11" spans="1:4" ht="24">
      <c r="A11" s="9" t="s">
        <v>16</v>
      </c>
      <c r="B11" s="10">
        <v>396.85</v>
      </c>
      <c r="C11" s="26">
        <v>0</v>
      </c>
      <c r="D11" s="11">
        <f t="shared" si="0"/>
        <v>396.85</v>
      </c>
    </row>
    <row r="12" spans="1:4" ht="24">
      <c r="A12" s="9" t="s">
        <v>17</v>
      </c>
      <c r="B12" s="27">
        <v>81.849999999999994</v>
      </c>
      <c r="C12" s="27">
        <v>0</v>
      </c>
      <c r="D12" s="12">
        <f t="shared" si="0"/>
        <v>81.849999999999994</v>
      </c>
    </row>
    <row r="13" spans="1:4" ht="24">
      <c r="A13" s="13" t="s">
        <v>18</v>
      </c>
      <c r="B13" s="27">
        <v>879.19</v>
      </c>
      <c r="C13" s="27">
        <v>0</v>
      </c>
      <c r="D13" s="12">
        <f t="shared" si="0"/>
        <v>879.19</v>
      </c>
    </row>
    <row r="14" spans="1:4" ht="24">
      <c r="A14" s="9" t="s">
        <v>19</v>
      </c>
      <c r="B14" s="27">
        <v>309.95</v>
      </c>
      <c r="C14" s="27">
        <v>54.05</v>
      </c>
      <c r="D14" s="12">
        <f t="shared" si="0"/>
        <v>364</v>
      </c>
    </row>
    <row r="15" spans="1:4" ht="24">
      <c r="A15" s="9" t="s">
        <v>20</v>
      </c>
      <c r="B15" s="27">
        <v>98.24</v>
      </c>
      <c r="C15" s="27">
        <v>11.65</v>
      </c>
      <c r="D15" s="12">
        <f>+B15+C15</f>
        <v>109.89</v>
      </c>
    </row>
    <row r="16" spans="1:4" ht="24">
      <c r="A16" s="7" t="s">
        <v>21</v>
      </c>
      <c r="B16" s="28">
        <v>0</v>
      </c>
      <c r="C16" s="28">
        <f>ROUND((B6+C6+B9+C9)*0.07,2)</f>
        <v>651.88</v>
      </c>
      <c r="D16" s="29">
        <f>+B16+C16</f>
        <v>651.88</v>
      </c>
    </row>
    <row r="17" spans="1:4" ht="24">
      <c r="A17" s="7" t="s">
        <v>39</v>
      </c>
      <c r="B17" s="28">
        <f>+B18+B19+B20+B21</f>
        <v>0</v>
      </c>
      <c r="C17" s="28">
        <f t="shared" ref="C17" si="1">+C18+C19+C20+C21</f>
        <v>6114.3</v>
      </c>
      <c r="D17" s="28">
        <f>+B17+C17</f>
        <v>6114.3</v>
      </c>
    </row>
    <row r="18" spans="1:4" ht="24">
      <c r="A18" s="9" t="s">
        <v>23</v>
      </c>
      <c r="B18" s="27">
        <v>0</v>
      </c>
      <c r="C18" s="27">
        <v>1500</v>
      </c>
      <c r="D18" s="27">
        <f t="shared" ref="D18:D22" si="2">+B18+C18</f>
        <v>1500</v>
      </c>
    </row>
    <row r="19" spans="1:4" ht="24">
      <c r="A19" s="16" t="s">
        <v>24</v>
      </c>
      <c r="B19" s="27">
        <v>0</v>
      </c>
      <c r="C19" s="27">
        <v>448.54</v>
      </c>
      <c r="D19" s="27">
        <f t="shared" si="2"/>
        <v>448.54</v>
      </c>
    </row>
    <row r="20" spans="1:4" ht="24">
      <c r="A20" s="16" t="s">
        <v>25</v>
      </c>
      <c r="B20" s="27">
        <v>0</v>
      </c>
      <c r="C20" s="27">
        <v>156.69</v>
      </c>
      <c r="D20" s="27">
        <f t="shared" si="2"/>
        <v>156.69</v>
      </c>
    </row>
    <row r="21" spans="1:4" s="20" customFormat="1" ht="24">
      <c r="A21" s="9" t="s">
        <v>40</v>
      </c>
      <c r="B21" s="30">
        <v>0</v>
      </c>
      <c r="C21" s="30">
        <v>4009.07</v>
      </c>
      <c r="D21" s="27">
        <f t="shared" si="2"/>
        <v>4009.07</v>
      </c>
    </row>
    <row r="22" spans="1:4" ht="24">
      <c r="A22" s="17" t="s">
        <v>41</v>
      </c>
      <c r="B22" s="28">
        <f>+B5+B17</f>
        <v>7693.73</v>
      </c>
      <c r="C22" s="28">
        <f>+C5+C17</f>
        <v>8385.0499999999993</v>
      </c>
      <c r="D22" s="28">
        <f t="shared" si="2"/>
        <v>16078.779999999999</v>
      </c>
    </row>
    <row r="23" spans="1:4" ht="24">
      <c r="A23" s="17" t="s">
        <v>42</v>
      </c>
      <c r="B23" s="28">
        <f>B22/B24</f>
        <v>44.20413674231542</v>
      </c>
      <c r="C23" s="28">
        <f>C22/B24</f>
        <v>48.176098822177529</v>
      </c>
      <c r="D23" s="28">
        <f>D22/B24</f>
        <v>92.380235564492949</v>
      </c>
    </row>
    <row r="24" spans="1:4" s="20" customFormat="1" ht="24">
      <c r="A24" s="19" t="s">
        <v>43</v>
      </c>
      <c r="B24" s="45">
        <v>174.05</v>
      </c>
      <c r="C24" s="46"/>
      <c r="D24" s="47"/>
    </row>
    <row r="25" spans="1:4" s="20" customFormat="1" ht="24">
      <c r="A25" s="19" t="s">
        <v>44</v>
      </c>
      <c r="B25" s="45">
        <v>169.54</v>
      </c>
      <c r="C25" s="46"/>
      <c r="D25" s="47"/>
    </row>
    <row r="26" spans="1:4" ht="24">
      <c r="A26" s="19" t="s">
        <v>45</v>
      </c>
      <c r="B26" s="45">
        <f>B24*B25</f>
        <v>29508.437000000002</v>
      </c>
      <c r="C26" s="46"/>
      <c r="D26" s="47"/>
    </row>
    <row r="27" spans="1:4" ht="24">
      <c r="A27" s="17" t="s">
        <v>46</v>
      </c>
      <c r="B27" s="31">
        <f>B26-B22</f>
        <v>21814.707000000002</v>
      </c>
      <c r="C27" s="32"/>
      <c r="D27" s="31">
        <f>B26-D22</f>
        <v>13429.657000000003</v>
      </c>
    </row>
    <row r="28" spans="1:4" ht="24">
      <c r="A28" s="23" t="s">
        <v>47</v>
      </c>
      <c r="B28" s="33">
        <f>B25-B23</f>
        <v>125.33586325768457</v>
      </c>
      <c r="C28" s="34"/>
      <c r="D28" s="33">
        <f>B25-D23</f>
        <v>77.159764435507043</v>
      </c>
    </row>
  </sheetData>
  <mergeCells count="5">
    <mergeCell ref="B25:D25"/>
    <mergeCell ref="B26:D26"/>
    <mergeCell ref="A3:A4"/>
    <mergeCell ref="B3:D3"/>
    <mergeCell ref="B24:D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ข้าวเจ้านาปี</vt:lpstr>
      <vt:lpstr>ข้าวเจ้านาปรัง</vt:lpstr>
      <vt:lpstr>มะยงชิด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1219</cp:lastModifiedBy>
  <cp:lastPrinted>2018-10-19T08:55:44Z</cp:lastPrinted>
  <dcterms:created xsi:type="dcterms:W3CDTF">2018-08-20T03:58:31Z</dcterms:created>
  <dcterms:modified xsi:type="dcterms:W3CDTF">2018-10-19T08:58:19Z</dcterms:modified>
</cp:coreProperties>
</file>