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45" windowWidth="19815" windowHeight="7665"/>
  </bookViews>
  <sheets>
    <sheet name="ข้าวเจ้านาปี" sheetId="1" r:id="rId1"/>
    <sheet name="ข้าวโพดเลี้ยงสัตว์" sheetId="2" r:id="rId2"/>
  </sheets>
  <calcPr calcId="144525"/>
</workbook>
</file>

<file path=xl/calcChain.xml><?xml version="1.0" encoding="utf-8"?>
<calcChain xmlns="http://schemas.openxmlformats.org/spreadsheetml/2006/main">
  <c r="E28" i="1" l="1"/>
  <c r="E29" i="1" s="1"/>
  <c r="B28" i="1"/>
  <c r="B29" i="1" l="1"/>
  <c r="E29" i="2" l="1"/>
  <c r="B29" i="2"/>
  <c r="G24" i="2" l="1"/>
  <c r="D24" i="2"/>
  <c r="G23" i="2"/>
  <c r="D23" i="2"/>
  <c r="G22" i="2"/>
  <c r="D22" i="2"/>
  <c r="F21" i="2"/>
  <c r="E21" i="2"/>
  <c r="C21" i="2"/>
  <c r="B21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F12" i="2"/>
  <c r="E12" i="2"/>
  <c r="C12" i="2"/>
  <c r="B12" i="2"/>
  <c r="D12" i="2" s="1"/>
  <c r="G11" i="2"/>
  <c r="D11" i="2"/>
  <c r="G10" i="2"/>
  <c r="D10" i="2"/>
  <c r="G9" i="2"/>
  <c r="D9" i="2"/>
  <c r="G8" i="2"/>
  <c r="D8" i="2"/>
  <c r="F7" i="2"/>
  <c r="E7" i="2"/>
  <c r="C7" i="2"/>
  <c r="B7" i="2"/>
  <c r="G24" i="1"/>
  <c r="D24" i="1"/>
  <c r="G23" i="1"/>
  <c r="D23" i="1"/>
  <c r="G22" i="1"/>
  <c r="D22" i="1"/>
  <c r="D21" i="1" s="1"/>
  <c r="F21" i="1"/>
  <c r="E21" i="1"/>
  <c r="C21" i="1"/>
  <c r="B21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F12" i="1"/>
  <c r="E12" i="1"/>
  <c r="C12" i="1"/>
  <c r="B12" i="1"/>
  <c r="G11" i="1"/>
  <c r="D11" i="1"/>
  <c r="G10" i="1"/>
  <c r="D10" i="1"/>
  <c r="G9" i="1"/>
  <c r="D9" i="1"/>
  <c r="G8" i="1"/>
  <c r="D8" i="1"/>
  <c r="F7" i="1"/>
  <c r="E7" i="1"/>
  <c r="C7" i="1"/>
  <c r="B7" i="1"/>
  <c r="G7" i="2" l="1"/>
  <c r="G20" i="2" s="1"/>
  <c r="G6" i="2" s="1"/>
  <c r="G25" i="2" s="1"/>
  <c r="E6" i="2"/>
  <c r="G12" i="1"/>
  <c r="G7" i="1"/>
  <c r="G21" i="2"/>
  <c r="D21" i="2"/>
  <c r="E6" i="1"/>
  <c r="E25" i="1" s="1"/>
  <c r="C20" i="1"/>
  <c r="C6" i="1" s="1"/>
  <c r="C25" i="1" s="1"/>
  <c r="C26" i="1" s="1"/>
  <c r="D7" i="1"/>
  <c r="F20" i="1"/>
  <c r="F6" i="1" s="1"/>
  <c r="F25" i="1" s="1"/>
  <c r="F26" i="1" s="1"/>
  <c r="D7" i="2"/>
  <c r="G21" i="1"/>
  <c r="E25" i="2"/>
  <c r="G12" i="2"/>
  <c r="F20" i="2"/>
  <c r="F6" i="2" s="1"/>
  <c r="F25" i="2" s="1"/>
  <c r="F26" i="2" s="1"/>
  <c r="C20" i="2"/>
  <c r="C6" i="2" s="1"/>
  <c r="C25" i="2" s="1"/>
  <c r="C26" i="2" s="1"/>
  <c r="D12" i="1"/>
  <c r="B6" i="1"/>
  <c r="B25" i="1" s="1"/>
  <c r="B26" i="1" s="1"/>
  <c r="B31" i="1" s="1"/>
  <c r="D20" i="2"/>
  <c r="D6" i="2" s="1"/>
  <c r="D25" i="2" s="1"/>
  <c r="B6" i="2"/>
  <c r="B25" i="2" s="1"/>
  <c r="B26" i="2" s="1"/>
  <c r="E26" i="1" l="1"/>
  <c r="E31" i="1" s="1"/>
  <c r="E30" i="1"/>
  <c r="G20" i="1"/>
  <c r="G6" i="1" s="1"/>
  <c r="G25" i="1" s="1"/>
  <c r="G30" i="1" s="1"/>
  <c r="B30" i="1"/>
  <c r="G26" i="2"/>
  <c r="G31" i="2" s="1"/>
  <c r="G30" i="2"/>
  <c r="E26" i="2"/>
  <c r="E31" i="2" s="1"/>
  <c r="E30" i="2"/>
  <c r="B31" i="2"/>
  <c r="B30" i="2"/>
  <c r="D26" i="2"/>
  <c r="D31" i="2" s="1"/>
  <c r="D30" i="2"/>
  <c r="D20" i="1"/>
  <c r="D6" i="1" s="1"/>
  <c r="D25" i="1" s="1"/>
  <c r="G26" i="1" l="1"/>
  <c r="G31" i="1" s="1"/>
  <c r="D26" i="1"/>
  <c r="D31" i="1" s="1"/>
  <c r="D30" i="1"/>
</calcChain>
</file>

<file path=xl/sharedStrings.xml><?xml version="1.0" encoding="utf-8"?>
<sst xmlns="http://schemas.openxmlformats.org/spreadsheetml/2006/main" count="80" uniqueCount="40">
  <si>
    <t>หน่วย : บาท/ไร่</t>
  </si>
  <si>
    <t>รายการ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</si>
  <si>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</si>
  <si>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</si>
  <si>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</si>
  <si>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</si>
  <si>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</si>
  <si>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</si>
  <si>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</si>
  <si>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</si>
  <si>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</si>
  <si>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</si>
  <si>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</si>
  <si>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</si>
  <si>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</si>
  <si>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</si>
  <si>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</si>
  <si>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</si>
  <si>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</si>
  <si>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</si>
  <si>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</si>
  <si>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</si>
  <si>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</si>
  <si>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</si>
  <si>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</si>
  <si>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</si>
  <si>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</si>
  <si>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</si>
  <si>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</si>
  <si>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</si>
  <si>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</si>
  <si>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</si>
  <si>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ผลตอบแทนสุทธิต่อตัน</t>
  </si>
  <si>
    <t>สระบุรี</t>
  </si>
  <si>
    <t>4. ต้นทุนรวมต่อกิโลกรัม</t>
  </si>
  <si>
    <t>9. ผลตอบแทนสุทธิต่อกิโลกรัม</t>
  </si>
  <si>
    <t>-</t>
  </si>
  <si>
    <t>ตารางที่ 87  ต้นทุนการผลิตข้าวเจ้านาปี แยกตามลักษณะความเหมาะสมของพื้นที่</t>
  </si>
  <si>
    <t>ตารางที่ 88  ต้นทุนการผลิตข้าวโพดเลี้ยงสัตว์ แยกตามลักษณะความเหมาะสมของพื้นที่</t>
  </si>
  <si>
    <t>6. ราคาที่เกษตรกรขายได้ที่ไร่นา (บาท/ตัน)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</si>
</sst>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4"/>
      <name val="CordiaUPC"/>
      <family val="2"/>
      <charset val="222"/>
    </font>
    <font>
      <sz val="14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9" fillId="0" borderId="0" applyFont="0" applyFill="0" applyBorder="0" applyAlignment="0" applyProtection="0"/>
    <xf numFmtId="0" fontId="9" fillId="0" borderId="0"/>
    <xf numFmtId="0" fontId="11" fillId="0" borderId="0"/>
    <xf numFmtId="164" fontId="12" fillId="0" borderId="0" applyFont="0" applyFill="0" applyBorder="0" applyAlignment="0" applyProtection="0"/>
  </cellStyleXfs>
  <cellXfs count="45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8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10" fillId="0" borderId="10" xfId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4" fontId="5" fillId="0" borderId="10" xfId="5" applyNumberFormat="1" applyFont="1" applyFill="1" applyBorder="1" applyAlignment="1" applyProtection="1">
      <alignment horizontal="right"/>
      <protection hidden="1"/>
    </xf>
    <xf numFmtId="3" fontId="5" fillId="0" borderId="10" xfId="5" applyNumberFormat="1" applyFont="1" applyFill="1" applyBorder="1" applyAlignment="1" applyProtection="1">
      <alignment horizontal="right"/>
      <protection hidden="1"/>
    </xf>
    <xf numFmtId="4" fontId="5" fillId="0" borderId="11" xfId="5" applyNumberFormat="1" applyFont="1" applyFill="1" applyBorder="1" applyAlignment="1" applyProtection="1">
      <alignment horizontal="right"/>
      <protection hidden="1"/>
    </xf>
    <xf numFmtId="3" fontId="5" fillId="0" borderId="11" xfId="5" applyNumberFormat="1" applyFont="1" applyFill="1" applyBorder="1" applyAlignment="1" applyProtection="1">
      <alignment horizontal="right"/>
      <protection hidden="1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4" fontId="6" fillId="0" borderId="10" xfId="2" applyNumberFormat="1" applyFont="1" applyFill="1" applyBorder="1" applyAlignment="1">
      <alignment horizontal="center"/>
    </xf>
    <xf numFmtId="4" fontId="6" fillId="0" borderId="12" xfId="5" applyNumberFormat="1" applyFont="1" applyFill="1" applyBorder="1" applyAlignment="1" applyProtection="1">
      <alignment horizontal="center"/>
      <protection hidden="1"/>
    </xf>
    <xf numFmtId="4" fontId="6" fillId="0" borderId="13" xfId="5" applyNumberFormat="1" applyFont="1" applyFill="1" applyBorder="1" applyAlignment="1" applyProtection="1">
      <alignment horizontal="center"/>
      <protection hidden="1"/>
    </xf>
    <xf numFmtId="4" fontId="6" fillId="0" borderId="14" xfId="5" applyNumberFormat="1" applyFont="1" applyFill="1" applyBorder="1" applyAlignment="1" applyProtection="1">
      <alignment horizontal="center"/>
      <protection hidden="1"/>
    </xf>
    <xf numFmtId="4" fontId="6" fillId="0" borderId="10" xfId="5" applyNumberFormat="1" applyFont="1" applyFill="1" applyBorder="1" applyAlignment="1" applyProtection="1">
      <alignment horizontal="center"/>
      <protection hidden="1"/>
    </xf>
  </cellXfs>
  <cellStyles count="7">
    <cellStyle name="Comma" xfId="1" builtinId="3"/>
    <cellStyle name="Normal" xfId="0" builtinId="0"/>
    <cellStyle name="เครื่องหมายจุลภาค 2" xfId="6"/>
    <cellStyle name="เครื่องหมายจุลภาค 3" xfId="3"/>
    <cellStyle name="ปกติ 3" xfId="4"/>
    <cellStyle name="ปกติ_ประมาณการเดือน ธค.2547" xfId="2"/>
    <cellStyle name="ปกติ_ประมาณการเดือน ธค.2547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0" sqref="I10"/>
    </sheetView>
  </sheetViews>
  <sheetFormatPr defaultRowHeight="15" x14ac:dyDescent="0.25"/>
  <cols>
    <col min="1" max="1" width="38.7109375" customWidth="1"/>
    <col min="2" max="7" width="11.140625" customWidth="1"/>
  </cols>
  <sheetData>
    <row r="1" spans="1:7" ht="27.75" x14ac:dyDescent="0.65">
      <c r="A1" s="1" t="s">
        <v>37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3"/>
      <c r="B3" s="35" t="s">
        <v>33</v>
      </c>
      <c r="C3" s="36"/>
      <c r="D3" s="36"/>
      <c r="E3" s="37"/>
      <c r="F3" s="37"/>
      <c r="G3" s="38"/>
    </row>
    <row r="4" spans="1:7" ht="27.75" x14ac:dyDescent="0.25">
      <c r="A4" s="4" t="s">
        <v>1</v>
      </c>
      <c r="B4" s="39" t="s">
        <v>2</v>
      </c>
      <c r="C4" s="39"/>
      <c r="D4" s="39"/>
      <c r="E4" s="39" t="s">
        <v>3</v>
      </c>
      <c r="F4" s="39"/>
      <c r="G4" s="39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2730.3900000000003</v>
      </c>
      <c r="C6" s="8">
        <f t="shared" si="0"/>
        <v>494.90999999999997</v>
      </c>
      <c r="D6" s="8">
        <f t="shared" si="0"/>
        <v>3225.3</v>
      </c>
      <c r="E6" s="8">
        <f t="shared" si="0"/>
        <v>2617.29</v>
      </c>
      <c r="F6" s="8">
        <f t="shared" si="0"/>
        <v>510.72</v>
      </c>
      <c r="G6" s="8">
        <f t="shared" si="0"/>
        <v>3128.0100000000007</v>
      </c>
    </row>
    <row r="7" spans="1:7" ht="24" x14ac:dyDescent="0.55000000000000004">
      <c r="A7" s="9" t="s">
        <v>8</v>
      </c>
      <c r="B7" s="10">
        <f t="shared" ref="B7:G7" si="1">+B8+B9+B10+B11</f>
        <v>1439.36</v>
      </c>
      <c r="C7" s="10">
        <f t="shared" si="1"/>
        <v>303.01</v>
      </c>
      <c r="D7" s="10">
        <f t="shared" si="1"/>
        <v>1742.37</v>
      </c>
      <c r="E7" s="10">
        <f t="shared" si="1"/>
        <v>1358.3600000000001</v>
      </c>
      <c r="F7" s="10">
        <f t="shared" si="1"/>
        <v>356.05</v>
      </c>
      <c r="G7" s="10">
        <f t="shared" si="1"/>
        <v>1714.41</v>
      </c>
    </row>
    <row r="8" spans="1:7" ht="24" x14ac:dyDescent="0.55000000000000004">
      <c r="A8" s="11" t="s">
        <v>9</v>
      </c>
      <c r="B8" s="12">
        <v>482.83</v>
      </c>
      <c r="C8" s="12">
        <v>64.650000000000006</v>
      </c>
      <c r="D8" s="12">
        <f>+B8+C8</f>
        <v>547.48</v>
      </c>
      <c r="E8" s="12">
        <v>551.48</v>
      </c>
      <c r="F8" s="12">
        <v>82.22</v>
      </c>
      <c r="G8" s="12">
        <f>+E8+F8</f>
        <v>633.70000000000005</v>
      </c>
    </row>
    <row r="9" spans="1:7" ht="24" x14ac:dyDescent="0.55000000000000004">
      <c r="A9" s="11" t="s">
        <v>10</v>
      </c>
      <c r="B9" s="12">
        <v>49.21</v>
      </c>
      <c r="C9" s="12">
        <v>20.79</v>
      </c>
      <c r="D9" s="12">
        <f t="shared" ref="D9:D19" si="2">+B9+C9</f>
        <v>70</v>
      </c>
      <c r="E9" s="13">
        <v>58.96</v>
      </c>
      <c r="F9" s="13">
        <v>6.27</v>
      </c>
      <c r="G9" s="12">
        <f t="shared" ref="G9:G11" si="3">+E9+F9</f>
        <v>65.23</v>
      </c>
    </row>
    <row r="10" spans="1:7" ht="24" x14ac:dyDescent="0.55000000000000004">
      <c r="A10" s="11" t="s">
        <v>11</v>
      </c>
      <c r="B10" s="12">
        <v>407.32</v>
      </c>
      <c r="C10" s="12">
        <v>217.57</v>
      </c>
      <c r="D10" s="12">
        <f t="shared" si="2"/>
        <v>624.89</v>
      </c>
      <c r="E10" s="13">
        <v>341.99</v>
      </c>
      <c r="F10" s="13">
        <v>267.56</v>
      </c>
      <c r="G10" s="12">
        <f t="shared" si="3"/>
        <v>609.54999999999995</v>
      </c>
    </row>
    <row r="11" spans="1:7" ht="24" x14ac:dyDescent="0.55000000000000004">
      <c r="A11" s="11" t="s">
        <v>12</v>
      </c>
      <c r="B11" s="12">
        <v>500</v>
      </c>
      <c r="C11" s="12">
        <v>0</v>
      </c>
      <c r="D11" s="12">
        <f t="shared" si="2"/>
        <v>500</v>
      </c>
      <c r="E11" s="13">
        <v>405.93</v>
      </c>
      <c r="F11" s="13">
        <v>0</v>
      </c>
      <c r="G11" s="12">
        <f t="shared" si="3"/>
        <v>405.93</v>
      </c>
    </row>
    <row r="12" spans="1:7" ht="24" x14ac:dyDescent="0.55000000000000004">
      <c r="A12" s="9" t="s">
        <v>13</v>
      </c>
      <c r="B12" s="10">
        <f>+B13+B14+B15+B16+B17+B18+B19</f>
        <v>1291.0300000000002</v>
      </c>
      <c r="C12" s="10">
        <f>+C13+C14+C15+C16+C17+C18+C19</f>
        <v>82.83</v>
      </c>
      <c r="D12" s="10">
        <f>+B12+C12</f>
        <v>1373.8600000000001</v>
      </c>
      <c r="E12" s="10">
        <f>+E13+E14+E15+E16+E17+E18+E19</f>
        <v>1258.93</v>
      </c>
      <c r="F12" s="10">
        <f>+F13+F14+F15+F16+F17+F18+F19</f>
        <v>48.89</v>
      </c>
      <c r="G12" s="10">
        <f>+G13+G14+G15+G16+G17+G18+G19</f>
        <v>1307.8200000000002</v>
      </c>
    </row>
    <row r="13" spans="1:7" ht="24" x14ac:dyDescent="0.55000000000000004">
      <c r="A13" s="11" t="s">
        <v>14</v>
      </c>
      <c r="B13" s="12">
        <v>402.38</v>
      </c>
      <c r="C13" s="12">
        <v>78.55</v>
      </c>
      <c r="D13" s="13">
        <f t="shared" si="2"/>
        <v>480.93</v>
      </c>
      <c r="E13" s="13">
        <v>380.54</v>
      </c>
      <c r="F13" s="13">
        <v>48.89</v>
      </c>
      <c r="G13" s="13">
        <f>+E13+F13</f>
        <v>429.43</v>
      </c>
    </row>
    <row r="14" spans="1:7" ht="24" x14ac:dyDescent="0.55000000000000004">
      <c r="A14" s="11" t="s">
        <v>15</v>
      </c>
      <c r="B14" s="12">
        <v>688.61</v>
      </c>
      <c r="C14" s="12">
        <v>4.28</v>
      </c>
      <c r="D14" s="13">
        <f t="shared" si="2"/>
        <v>692.89</v>
      </c>
      <c r="E14" s="13">
        <v>547.5</v>
      </c>
      <c r="F14" s="13">
        <v>0</v>
      </c>
      <c r="G14" s="13">
        <f t="shared" ref="G14:G19" si="4">+E14+F14</f>
        <v>547.5</v>
      </c>
    </row>
    <row r="15" spans="1:7" ht="24" x14ac:dyDescent="0.55000000000000004">
      <c r="A15" s="11" t="s">
        <v>16</v>
      </c>
      <c r="B15" s="12">
        <v>159.38999999999999</v>
      </c>
      <c r="C15" s="14">
        <v>0</v>
      </c>
      <c r="D15" s="13">
        <f t="shared" si="2"/>
        <v>159.38999999999999</v>
      </c>
      <c r="E15" s="13">
        <v>184.29</v>
      </c>
      <c r="F15" s="13">
        <v>0</v>
      </c>
      <c r="G15" s="13">
        <f t="shared" si="4"/>
        <v>184.29</v>
      </c>
    </row>
    <row r="16" spans="1:7" ht="24" x14ac:dyDescent="0.55000000000000004">
      <c r="A16" s="11" t="s">
        <v>17</v>
      </c>
      <c r="B16" s="12">
        <v>6.69</v>
      </c>
      <c r="C16" s="14">
        <v>0</v>
      </c>
      <c r="D16" s="13">
        <f t="shared" si="2"/>
        <v>6.69</v>
      </c>
      <c r="E16" s="13">
        <v>4.43</v>
      </c>
      <c r="F16" s="13">
        <v>0</v>
      </c>
      <c r="G16" s="13">
        <f t="shared" si="4"/>
        <v>4.43</v>
      </c>
    </row>
    <row r="17" spans="1:7" ht="24" x14ac:dyDescent="0.55000000000000004">
      <c r="A17" s="11" t="s">
        <v>18</v>
      </c>
      <c r="B17" s="15">
        <v>8.26</v>
      </c>
      <c r="C17" s="15">
        <v>0</v>
      </c>
      <c r="D17" s="16">
        <f t="shared" si="2"/>
        <v>8.26</v>
      </c>
      <c r="E17" s="16">
        <v>119.71</v>
      </c>
      <c r="F17" s="16">
        <v>0</v>
      </c>
      <c r="G17" s="13">
        <f t="shared" si="4"/>
        <v>119.71</v>
      </c>
    </row>
    <row r="18" spans="1:7" ht="24" x14ac:dyDescent="0.55000000000000004">
      <c r="A18" s="17" t="s">
        <v>19</v>
      </c>
      <c r="B18" s="15">
        <v>25.7</v>
      </c>
      <c r="C18" s="15">
        <v>0</v>
      </c>
      <c r="D18" s="16">
        <f t="shared" si="2"/>
        <v>25.7</v>
      </c>
      <c r="E18" s="16">
        <v>22.46</v>
      </c>
      <c r="F18" s="16">
        <v>0</v>
      </c>
      <c r="G18" s="13">
        <f t="shared" si="4"/>
        <v>22.46</v>
      </c>
    </row>
    <row r="19" spans="1:7" ht="24" x14ac:dyDescent="0.55000000000000004">
      <c r="A19" s="11" t="s">
        <v>20</v>
      </c>
      <c r="B19" s="15">
        <v>0</v>
      </c>
      <c r="C19" s="15">
        <v>0</v>
      </c>
      <c r="D19" s="16">
        <f t="shared" si="2"/>
        <v>0</v>
      </c>
      <c r="E19" s="16">
        <v>0</v>
      </c>
      <c r="F19" s="16">
        <v>0</v>
      </c>
      <c r="G19" s="13">
        <f t="shared" si="4"/>
        <v>0</v>
      </c>
    </row>
    <row r="20" spans="1:7" ht="24" x14ac:dyDescent="0.25">
      <c r="A20" s="9" t="s">
        <v>21</v>
      </c>
      <c r="B20" s="18"/>
      <c r="C20" s="18">
        <f>ROUND((B7+C7+B12+C12)*0.07*6/12,2)</f>
        <v>109.07</v>
      </c>
      <c r="D20" s="19">
        <f>ROUND((D7+D12)*0.07*6/12,2)</f>
        <v>109.07</v>
      </c>
      <c r="E20" s="19"/>
      <c r="F20" s="19">
        <f>ROUND((E7+F7+E12+F12)*0.07*6/12,2)</f>
        <v>105.78</v>
      </c>
      <c r="G20" s="19">
        <f>ROUND((G7+G12)*0.07*6/12,2)</f>
        <v>105.78</v>
      </c>
    </row>
    <row r="21" spans="1:7" ht="24" x14ac:dyDescent="0.25">
      <c r="A21" s="9" t="s">
        <v>22</v>
      </c>
      <c r="B21" s="18">
        <f t="shared" ref="B21:G21" si="5">+B22+B23+B24</f>
        <v>589.02</v>
      </c>
      <c r="C21" s="18">
        <f t="shared" si="5"/>
        <v>291.13</v>
      </c>
      <c r="D21" s="18">
        <f t="shared" si="5"/>
        <v>880.15</v>
      </c>
      <c r="E21" s="18">
        <f t="shared" si="5"/>
        <v>456.88</v>
      </c>
      <c r="F21" s="18">
        <f t="shared" si="5"/>
        <v>346.31</v>
      </c>
      <c r="G21" s="18">
        <f t="shared" si="5"/>
        <v>803.18999999999994</v>
      </c>
    </row>
    <row r="22" spans="1:7" ht="24" x14ac:dyDescent="0.25">
      <c r="A22" s="11" t="s">
        <v>23</v>
      </c>
      <c r="B22" s="15">
        <v>589.02</v>
      </c>
      <c r="C22" s="15">
        <v>291.13</v>
      </c>
      <c r="D22" s="16">
        <f t="shared" ref="D22:D24" si="6">+B22+C22</f>
        <v>880.15</v>
      </c>
      <c r="E22" s="16">
        <v>456.88</v>
      </c>
      <c r="F22" s="16">
        <v>317.17</v>
      </c>
      <c r="G22" s="16">
        <f>+E22+F22</f>
        <v>774.05</v>
      </c>
    </row>
    <row r="23" spans="1:7" ht="24" x14ac:dyDescent="0.25">
      <c r="A23" s="11" t="s">
        <v>24</v>
      </c>
      <c r="B23" s="15">
        <v>0</v>
      </c>
      <c r="C23" s="15">
        <v>0</v>
      </c>
      <c r="D23" s="16">
        <f t="shared" si="6"/>
        <v>0</v>
      </c>
      <c r="E23" s="16">
        <v>0</v>
      </c>
      <c r="F23" s="16">
        <v>25.02</v>
      </c>
      <c r="G23" s="16">
        <f t="shared" ref="G23:G24" si="7">+E23+F23</f>
        <v>25.02</v>
      </c>
    </row>
    <row r="24" spans="1:7" ht="24" x14ac:dyDescent="0.25">
      <c r="A24" s="20" t="s">
        <v>25</v>
      </c>
      <c r="B24" s="15">
        <v>0</v>
      </c>
      <c r="C24" s="15">
        <v>0</v>
      </c>
      <c r="D24" s="16">
        <f t="shared" si="6"/>
        <v>0</v>
      </c>
      <c r="E24" s="16">
        <v>0</v>
      </c>
      <c r="F24" s="16">
        <v>4.12</v>
      </c>
      <c r="G24" s="16">
        <f t="shared" si="7"/>
        <v>4.12</v>
      </c>
    </row>
    <row r="25" spans="1:7" ht="24" x14ac:dyDescent="0.25">
      <c r="A25" s="9" t="s">
        <v>26</v>
      </c>
      <c r="B25" s="18">
        <f t="shared" ref="B25:G25" si="8">+B6+B21</f>
        <v>3319.4100000000003</v>
      </c>
      <c r="C25" s="18">
        <f t="shared" si="8"/>
        <v>786.04</v>
      </c>
      <c r="D25" s="18">
        <f t="shared" si="8"/>
        <v>4105.45</v>
      </c>
      <c r="E25" s="18">
        <f t="shared" si="8"/>
        <v>3074.17</v>
      </c>
      <c r="F25" s="18">
        <f t="shared" si="8"/>
        <v>857.03</v>
      </c>
      <c r="G25" s="18">
        <f t="shared" si="8"/>
        <v>3931.2000000000007</v>
      </c>
    </row>
    <row r="26" spans="1:7" ht="24" x14ac:dyDescent="0.55000000000000004">
      <c r="A26" s="21" t="s">
        <v>27</v>
      </c>
      <c r="B26" s="24">
        <f>ROUND((B25/B27)*1000,2)</f>
        <v>5233.76</v>
      </c>
      <c r="C26" s="24">
        <f>C25/B27*1000</f>
        <v>1239.3611150528986</v>
      </c>
      <c r="D26" s="24">
        <f>ROUND((D25/B27)*1000,2)</f>
        <v>6473.12</v>
      </c>
      <c r="E26" s="24">
        <f>ROUND((E25/E27)*1000,2)</f>
        <v>5412.18</v>
      </c>
      <c r="F26" s="24">
        <f>F25/E27*1000</f>
        <v>1508.8290699107411</v>
      </c>
      <c r="G26" s="24">
        <f>ROUND((G25/E27)*1000,2)</f>
        <v>6921</v>
      </c>
    </row>
    <row r="27" spans="1:7" s="29" customFormat="1" ht="24" x14ac:dyDescent="0.55000000000000004">
      <c r="A27" s="22" t="s">
        <v>28</v>
      </c>
      <c r="B27" s="40">
        <v>634.23</v>
      </c>
      <c r="C27" s="40"/>
      <c r="D27" s="40"/>
      <c r="E27" s="40">
        <v>568.01</v>
      </c>
      <c r="F27" s="40"/>
      <c r="G27" s="40"/>
    </row>
    <row r="28" spans="1:7" s="30" customFormat="1" ht="24" x14ac:dyDescent="0.55000000000000004">
      <c r="A28" s="22" t="s">
        <v>39</v>
      </c>
      <c r="B28" s="40">
        <f>8.29*1000</f>
        <v>8290</v>
      </c>
      <c r="C28" s="40"/>
      <c r="D28" s="40"/>
      <c r="E28" s="40">
        <f>8.29*1000</f>
        <v>8290</v>
      </c>
      <c r="F28" s="40"/>
      <c r="G28" s="40"/>
    </row>
    <row r="29" spans="1:7" s="29" customFormat="1" ht="24" x14ac:dyDescent="0.55000000000000004">
      <c r="A29" s="22" t="s">
        <v>30</v>
      </c>
      <c r="B29" s="40">
        <f>ROUND(B27*B28,2)/1000</f>
        <v>5257.7667000000001</v>
      </c>
      <c r="C29" s="40"/>
      <c r="D29" s="40"/>
      <c r="E29" s="40">
        <f>ROUND(E27*E28,2)/1000</f>
        <v>4708.8029000000006</v>
      </c>
      <c r="F29" s="40"/>
      <c r="G29" s="40"/>
    </row>
    <row r="30" spans="1:7" ht="24" x14ac:dyDescent="0.55000000000000004">
      <c r="A30" s="21" t="s">
        <v>31</v>
      </c>
      <c r="B30" s="25">
        <f>B29-B25</f>
        <v>1938.3566999999998</v>
      </c>
      <c r="C30" s="26" t="s">
        <v>36</v>
      </c>
      <c r="D30" s="25">
        <f>B29-D25</f>
        <v>1152.3167000000003</v>
      </c>
      <c r="E30" s="25">
        <f>E29-E25</f>
        <v>1634.6329000000005</v>
      </c>
      <c r="F30" s="26" t="s">
        <v>36</v>
      </c>
      <c r="G30" s="25">
        <f>E29-G25</f>
        <v>777.60289999999986</v>
      </c>
    </row>
    <row r="31" spans="1:7" ht="24" x14ac:dyDescent="0.55000000000000004">
      <c r="A31" s="23" t="s">
        <v>32</v>
      </c>
      <c r="B31" s="27">
        <f>(B28)-B26</f>
        <v>3056.24</v>
      </c>
      <c r="C31" s="28" t="s">
        <v>36</v>
      </c>
      <c r="D31" s="27">
        <f>(B28)-D26</f>
        <v>1816.88</v>
      </c>
      <c r="E31" s="27">
        <f>(E28)-E26</f>
        <v>2877.8199999999997</v>
      </c>
      <c r="F31" s="28" t="s">
        <v>36</v>
      </c>
      <c r="G31" s="27">
        <f>(E28)-G26</f>
        <v>1369</v>
      </c>
    </row>
  </sheetData>
  <mergeCells count="9"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RowHeight="15" x14ac:dyDescent="0.25"/>
  <cols>
    <col min="1" max="1" width="40.7109375" customWidth="1"/>
    <col min="2" max="7" width="11" customWidth="1"/>
  </cols>
  <sheetData>
    <row r="1" spans="1:7" ht="27.75" x14ac:dyDescent="0.65">
      <c r="A1" s="1" t="s">
        <v>38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3"/>
      <c r="B3" s="35" t="s">
        <v>33</v>
      </c>
      <c r="C3" s="36"/>
      <c r="D3" s="36"/>
      <c r="E3" s="37"/>
      <c r="F3" s="37"/>
      <c r="G3" s="38"/>
    </row>
    <row r="4" spans="1:7" ht="27.75" x14ac:dyDescent="0.25">
      <c r="A4" s="4" t="s">
        <v>1</v>
      </c>
      <c r="B4" s="39" t="s">
        <v>2</v>
      </c>
      <c r="C4" s="39"/>
      <c r="D4" s="39"/>
      <c r="E4" s="39" t="s">
        <v>3</v>
      </c>
      <c r="F4" s="39"/>
      <c r="G4" s="39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2861.1400000000003</v>
      </c>
      <c r="C6" s="8">
        <f t="shared" si="0"/>
        <v>657.78000000000009</v>
      </c>
      <c r="D6" s="8">
        <f t="shared" si="0"/>
        <v>3518.92</v>
      </c>
      <c r="E6" s="8">
        <f t="shared" si="0"/>
        <v>2749.1000000000004</v>
      </c>
      <c r="F6" s="8">
        <f t="shared" si="0"/>
        <v>564.74</v>
      </c>
      <c r="G6" s="8">
        <f t="shared" si="0"/>
        <v>3313.8399999999997</v>
      </c>
    </row>
    <row r="7" spans="1:7" ht="24" x14ac:dyDescent="0.55000000000000004">
      <c r="A7" s="9" t="s">
        <v>8</v>
      </c>
      <c r="B7" s="10">
        <f t="shared" ref="B7:G7" si="1">+B8+B9+B10+B11</f>
        <v>1433</v>
      </c>
      <c r="C7" s="10">
        <f t="shared" si="1"/>
        <v>556.15000000000009</v>
      </c>
      <c r="D7" s="10">
        <f t="shared" si="1"/>
        <v>1989.15</v>
      </c>
      <c r="E7" s="10">
        <f t="shared" si="1"/>
        <v>1347.75</v>
      </c>
      <c r="F7" s="10">
        <f t="shared" si="1"/>
        <v>489.18</v>
      </c>
      <c r="G7" s="10">
        <f t="shared" si="1"/>
        <v>1836.9299999999998</v>
      </c>
    </row>
    <row r="8" spans="1:7" ht="24" x14ac:dyDescent="0.55000000000000004">
      <c r="A8" s="11" t="s">
        <v>9</v>
      </c>
      <c r="B8" s="12">
        <v>383.42</v>
      </c>
      <c r="C8" s="12">
        <v>329.48</v>
      </c>
      <c r="D8" s="12">
        <f>+B8+C8</f>
        <v>712.90000000000009</v>
      </c>
      <c r="E8" s="12">
        <v>397.7</v>
      </c>
      <c r="F8" s="12">
        <v>293.18</v>
      </c>
      <c r="G8" s="12">
        <f>+E8+F8</f>
        <v>690.88</v>
      </c>
    </row>
    <row r="9" spans="1:7" ht="24" x14ac:dyDescent="0.55000000000000004">
      <c r="A9" s="11" t="s">
        <v>10</v>
      </c>
      <c r="B9" s="12">
        <v>87.48</v>
      </c>
      <c r="C9" s="12">
        <v>59</v>
      </c>
      <c r="D9" s="12">
        <f t="shared" ref="D9:D19" si="2">+B9+C9</f>
        <v>146.48000000000002</v>
      </c>
      <c r="E9" s="13">
        <v>75.45</v>
      </c>
      <c r="F9" s="13">
        <v>84.49</v>
      </c>
      <c r="G9" s="12">
        <f t="shared" ref="G9:G11" si="3">+E9+F9</f>
        <v>159.94</v>
      </c>
    </row>
    <row r="10" spans="1:7" ht="24" x14ac:dyDescent="0.55000000000000004">
      <c r="A10" s="11" t="s">
        <v>11</v>
      </c>
      <c r="B10" s="12">
        <v>162.08000000000001</v>
      </c>
      <c r="C10" s="12">
        <v>151.35</v>
      </c>
      <c r="D10" s="12">
        <f t="shared" si="2"/>
        <v>313.43</v>
      </c>
      <c r="E10" s="13">
        <v>177.47</v>
      </c>
      <c r="F10" s="13">
        <v>111.51</v>
      </c>
      <c r="G10" s="12">
        <f t="shared" si="3"/>
        <v>288.98</v>
      </c>
    </row>
    <row r="11" spans="1:7" ht="24" x14ac:dyDescent="0.55000000000000004">
      <c r="A11" s="11" t="s">
        <v>12</v>
      </c>
      <c r="B11" s="12">
        <v>800.02</v>
      </c>
      <c r="C11" s="12">
        <v>16.32</v>
      </c>
      <c r="D11" s="12">
        <f t="shared" si="2"/>
        <v>816.34</v>
      </c>
      <c r="E11" s="13">
        <v>697.13</v>
      </c>
      <c r="F11" s="13">
        <v>0</v>
      </c>
      <c r="G11" s="12">
        <f t="shared" si="3"/>
        <v>697.13</v>
      </c>
    </row>
    <row r="12" spans="1:7" ht="24" x14ac:dyDescent="0.55000000000000004">
      <c r="A12" s="9" t="s">
        <v>13</v>
      </c>
      <c r="B12" s="10">
        <f>+B13+B14+B15+B16+B17+B18+B19</f>
        <v>1428.14</v>
      </c>
      <c r="C12" s="10">
        <f>+C13+C14+C15+C16+C17+C18+C19</f>
        <v>21.39</v>
      </c>
      <c r="D12" s="10">
        <f>+B12+C12</f>
        <v>1449.5300000000002</v>
      </c>
      <c r="E12" s="10">
        <f>+E13+E14+E15+E16+E17+E18+E19</f>
        <v>1401.3500000000001</v>
      </c>
      <c r="F12" s="10">
        <f>+F13+F14+F15+F16+F17+F18+F19</f>
        <v>0</v>
      </c>
      <c r="G12" s="10">
        <f>+E12+F12</f>
        <v>1401.3500000000001</v>
      </c>
    </row>
    <row r="13" spans="1:7" ht="24" x14ac:dyDescent="0.55000000000000004">
      <c r="A13" s="11" t="s">
        <v>14</v>
      </c>
      <c r="B13" s="12">
        <v>570.16</v>
      </c>
      <c r="C13" s="12">
        <v>0</v>
      </c>
      <c r="D13" s="13">
        <f t="shared" si="2"/>
        <v>570.16</v>
      </c>
      <c r="E13" s="13">
        <v>562.94000000000005</v>
      </c>
      <c r="F13" s="13">
        <v>0</v>
      </c>
      <c r="G13" s="13">
        <f>+E13+F13</f>
        <v>562.94000000000005</v>
      </c>
    </row>
    <row r="14" spans="1:7" ht="24" x14ac:dyDescent="0.55000000000000004">
      <c r="A14" s="11" t="s">
        <v>15</v>
      </c>
      <c r="B14" s="12">
        <v>643.45000000000005</v>
      </c>
      <c r="C14" s="12">
        <v>21.39</v>
      </c>
      <c r="D14" s="13">
        <f t="shared" si="2"/>
        <v>664.84</v>
      </c>
      <c r="E14" s="13">
        <v>729.65</v>
      </c>
      <c r="F14" s="13">
        <v>0</v>
      </c>
      <c r="G14" s="13">
        <f t="shared" ref="G14:G19" si="4">+E14+F14</f>
        <v>729.65</v>
      </c>
    </row>
    <row r="15" spans="1:7" ht="24" x14ac:dyDescent="0.55000000000000004">
      <c r="A15" s="11" t="s">
        <v>16</v>
      </c>
      <c r="B15" s="12">
        <v>123.03</v>
      </c>
      <c r="C15" s="14">
        <v>0</v>
      </c>
      <c r="D15" s="13">
        <f t="shared" si="2"/>
        <v>123.03</v>
      </c>
      <c r="E15" s="13">
        <v>101.13</v>
      </c>
      <c r="F15" s="13">
        <v>0</v>
      </c>
      <c r="G15" s="13">
        <f t="shared" si="4"/>
        <v>101.13</v>
      </c>
    </row>
    <row r="16" spans="1:7" ht="24" x14ac:dyDescent="0.55000000000000004">
      <c r="A16" s="11" t="s">
        <v>17</v>
      </c>
      <c r="B16" s="12">
        <v>74.19</v>
      </c>
      <c r="C16" s="14">
        <v>0</v>
      </c>
      <c r="D16" s="13">
        <f t="shared" si="2"/>
        <v>74.19</v>
      </c>
      <c r="E16" s="13">
        <v>5.55</v>
      </c>
      <c r="F16" s="13">
        <v>0</v>
      </c>
      <c r="G16" s="13">
        <f t="shared" si="4"/>
        <v>5.55</v>
      </c>
    </row>
    <row r="17" spans="1:7" ht="24" x14ac:dyDescent="0.55000000000000004">
      <c r="A17" s="11" t="s">
        <v>18</v>
      </c>
      <c r="B17" s="15">
        <v>0.2</v>
      </c>
      <c r="C17" s="15">
        <v>0</v>
      </c>
      <c r="D17" s="16">
        <f t="shared" si="2"/>
        <v>0.2</v>
      </c>
      <c r="E17" s="16">
        <v>0</v>
      </c>
      <c r="F17" s="16">
        <v>0</v>
      </c>
      <c r="G17" s="13">
        <f t="shared" si="4"/>
        <v>0</v>
      </c>
    </row>
    <row r="18" spans="1:7" ht="24" x14ac:dyDescent="0.55000000000000004">
      <c r="A18" s="17" t="s">
        <v>19</v>
      </c>
      <c r="B18" s="15">
        <v>17.11</v>
      </c>
      <c r="C18" s="15">
        <v>0</v>
      </c>
      <c r="D18" s="16">
        <f t="shared" si="2"/>
        <v>17.11</v>
      </c>
      <c r="E18" s="16">
        <v>2.08</v>
      </c>
      <c r="F18" s="16">
        <v>0</v>
      </c>
      <c r="G18" s="13">
        <f t="shared" si="4"/>
        <v>2.08</v>
      </c>
    </row>
    <row r="19" spans="1:7" ht="24" x14ac:dyDescent="0.55000000000000004">
      <c r="A19" s="11" t="s">
        <v>20</v>
      </c>
      <c r="B19" s="15">
        <v>0</v>
      </c>
      <c r="C19" s="15">
        <v>0</v>
      </c>
      <c r="D19" s="16">
        <f t="shared" si="2"/>
        <v>0</v>
      </c>
      <c r="E19" s="16">
        <v>0</v>
      </c>
      <c r="F19" s="16">
        <v>0</v>
      </c>
      <c r="G19" s="13">
        <f t="shared" si="4"/>
        <v>0</v>
      </c>
    </row>
    <row r="20" spans="1:7" ht="24" x14ac:dyDescent="0.25">
      <c r="A20" s="9" t="s">
        <v>21</v>
      </c>
      <c r="B20" s="18"/>
      <c r="C20" s="18">
        <f>ROUND((B7+C7+B12+C12)*0.07*4/12,2)</f>
        <v>80.239999999999995</v>
      </c>
      <c r="D20" s="19">
        <f>ROUND((D7+D12)*0.07*4/12,2)</f>
        <v>80.239999999999995</v>
      </c>
      <c r="E20" s="19"/>
      <c r="F20" s="19">
        <f>ROUND((E7+F7+E12+F12)*0.07*4/12,2)</f>
        <v>75.56</v>
      </c>
      <c r="G20" s="19">
        <f>ROUND((G7+G12)*0.07*4/12,2)</f>
        <v>75.56</v>
      </c>
    </row>
    <row r="21" spans="1:7" ht="24" x14ac:dyDescent="0.25">
      <c r="A21" s="9" t="s">
        <v>22</v>
      </c>
      <c r="B21" s="18">
        <f t="shared" ref="B21:G21" si="5">+B22+B23+B24</f>
        <v>778.79</v>
      </c>
      <c r="C21" s="18">
        <f t="shared" si="5"/>
        <v>261.08</v>
      </c>
      <c r="D21" s="18">
        <f t="shared" si="5"/>
        <v>1039.8700000000001</v>
      </c>
      <c r="E21" s="18">
        <f t="shared" si="5"/>
        <v>498.96</v>
      </c>
      <c r="F21" s="18">
        <f t="shared" si="5"/>
        <v>642.87</v>
      </c>
      <c r="G21" s="18">
        <f t="shared" si="5"/>
        <v>1141.83</v>
      </c>
    </row>
    <row r="22" spans="1:7" ht="24" x14ac:dyDescent="0.25">
      <c r="A22" s="11" t="s">
        <v>23</v>
      </c>
      <c r="B22" s="15">
        <v>778.79</v>
      </c>
      <c r="C22" s="15">
        <v>259.36</v>
      </c>
      <c r="D22" s="16">
        <f t="shared" ref="D22:D23" si="6">+B22+C22</f>
        <v>1038.1500000000001</v>
      </c>
      <c r="E22" s="16">
        <v>498.96</v>
      </c>
      <c r="F22" s="16">
        <v>642.87</v>
      </c>
      <c r="G22" s="16">
        <f>+E22+F22</f>
        <v>1141.83</v>
      </c>
    </row>
    <row r="23" spans="1:7" ht="24" x14ac:dyDescent="0.25">
      <c r="A23" s="11" t="s">
        <v>24</v>
      </c>
      <c r="B23" s="15">
        <v>0</v>
      </c>
      <c r="C23" s="15">
        <v>1.59</v>
      </c>
      <c r="D23" s="16">
        <f t="shared" si="6"/>
        <v>1.59</v>
      </c>
      <c r="E23" s="16">
        <v>0</v>
      </c>
      <c r="F23" s="16">
        <v>0</v>
      </c>
      <c r="G23" s="16">
        <f t="shared" ref="G23:G24" si="7">+E23+F23</f>
        <v>0</v>
      </c>
    </row>
    <row r="24" spans="1:7" ht="24" x14ac:dyDescent="0.25">
      <c r="A24" s="20" t="s">
        <v>25</v>
      </c>
      <c r="B24" s="15">
        <v>0</v>
      </c>
      <c r="C24" s="15">
        <v>0.13</v>
      </c>
      <c r="D24" s="16">
        <f>+B24+C24</f>
        <v>0.13</v>
      </c>
      <c r="E24" s="16">
        <v>0</v>
      </c>
      <c r="F24" s="16">
        <v>0</v>
      </c>
      <c r="G24" s="16">
        <f t="shared" si="7"/>
        <v>0</v>
      </c>
    </row>
    <row r="25" spans="1:7" ht="24" x14ac:dyDescent="0.25">
      <c r="A25" s="9" t="s">
        <v>26</v>
      </c>
      <c r="B25" s="18">
        <f t="shared" ref="B25:G25" si="8">+B6+B21</f>
        <v>3639.9300000000003</v>
      </c>
      <c r="C25" s="18">
        <f t="shared" si="8"/>
        <v>918.86000000000013</v>
      </c>
      <c r="D25" s="18">
        <f t="shared" si="8"/>
        <v>4558.79</v>
      </c>
      <c r="E25" s="18">
        <f t="shared" si="8"/>
        <v>3248.0600000000004</v>
      </c>
      <c r="F25" s="18">
        <f t="shared" si="8"/>
        <v>1207.6100000000001</v>
      </c>
      <c r="G25" s="18">
        <f t="shared" si="8"/>
        <v>4455.67</v>
      </c>
    </row>
    <row r="26" spans="1:7" ht="24" x14ac:dyDescent="0.25">
      <c r="A26" s="21" t="s">
        <v>34</v>
      </c>
      <c r="B26" s="18">
        <f>ROUND(B25/B27,2)</f>
        <v>3.91</v>
      </c>
      <c r="C26" s="18">
        <f>C25/B27</f>
        <v>0.98745876006147049</v>
      </c>
      <c r="D26" s="18">
        <f>ROUND(D25/B27,2)</f>
        <v>4.9000000000000004</v>
      </c>
      <c r="E26" s="18">
        <f>ROUND(E25/E27,2)</f>
        <v>3.7</v>
      </c>
      <c r="F26" s="18">
        <f>F25/E27</f>
        <v>1.3742048545125576</v>
      </c>
      <c r="G26" s="18">
        <f>ROUND(G25/E27,2)</f>
        <v>5.07</v>
      </c>
    </row>
    <row r="27" spans="1:7" s="29" customFormat="1" ht="24" x14ac:dyDescent="0.55000000000000004">
      <c r="A27" s="22" t="s">
        <v>28</v>
      </c>
      <c r="B27" s="41">
        <v>930.53</v>
      </c>
      <c r="C27" s="42"/>
      <c r="D27" s="43"/>
      <c r="E27" s="41">
        <v>878.77</v>
      </c>
      <c r="F27" s="42"/>
      <c r="G27" s="43"/>
    </row>
    <row r="28" spans="1:7" s="30" customFormat="1" ht="24" x14ac:dyDescent="0.55000000000000004">
      <c r="A28" s="22" t="s">
        <v>29</v>
      </c>
      <c r="B28" s="41">
        <v>6.34</v>
      </c>
      <c r="C28" s="42"/>
      <c r="D28" s="43"/>
      <c r="E28" s="41">
        <v>6.34</v>
      </c>
      <c r="F28" s="42"/>
      <c r="G28" s="43"/>
    </row>
    <row r="29" spans="1:7" s="29" customFormat="1" ht="24" x14ac:dyDescent="0.55000000000000004">
      <c r="A29" s="22" t="s">
        <v>30</v>
      </c>
      <c r="B29" s="44">
        <f>B27*B28</f>
        <v>5899.5601999999999</v>
      </c>
      <c r="C29" s="44"/>
      <c r="D29" s="44"/>
      <c r="E29" s="44">
        <f>E27*E28</f>
        <v>5571.4017999999996</v>
      </c>
      <c r="F29" s="44"/>
      <c r="G29" s="44"/>
    </row>
    <row r="30" spans="1:7" ht="24" x14ac:dyDescent="0.55000000000000004">
      <c r="A30" s="21" t="s">
        <v>31</v>
      </c>
      <c r="B30" s="31">
        <f>B29-B25</f>
        <v>2259.6301999999996</v>
      </c>
      <c r="C30" s="32"/>
      <c r="D30" s="31">
        <f>B29-D25</f>
        <v>1340.7701999999999</v>
      </c>
      <c r="E30" s="31">
        <f>E29-E25</f>
        <v>2323.3417999999992</v>
      </c>
      <c r="F30" s="32"/>
      <c r="G30" s="31">
        <f>E29-G25</f>
        <v>1115.7317999999996</v>
      </c>
    </row>
    <row r="31" spans="1:7" ht="24" x14ac:dyDescent="0.55000000000000004">
      <c r="A31" s="23" t="s">
        <v>35</v>
      </c>
      <c r="B31" s="33">
        <f>B28-B26</f>
        <v>2.4299999999999997</v>
      </c>
      <c r="C31" s="34"/>
      <c r="D31" s="33">
        <f>B28-D26</f>
        <v>1.4399999999999995</v>
      </c>
      <c r="E31" s="33">
        <f>E28-E26</f>
        <v>2.6399999999999997</v>
      </c>
      <c r="F31" s="34"/>
      <c r="G31" s="33">
        <f>E28-G26</f>
        <v>1.2699999999999996</v>
      </c>
    </row>
  </sheetData>
  <mergeCells count="9">
    <mergeCell ref="B28:D28"/>
    <mergeCell ref="E28:G28"/>
    <mergeCell ref="B29:D29"/>
    <mergeCell ref="E29:G29"/>
    <mergeCell ref="B3:G3"/>
    <mergeCell ref="B4:D4"/>
    <mergeCell ref="E4:G4"/>
    <mergeCell ref="B27:D27"/>
    <mergeCell ref="E27:G27"/>
  </mergeCells>
  <printOptions horizontalCentered="1"/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ข้าวเจ้านาปี</vt:lpstr>
      <vt:lpstr>ข้าวโพดเลี้ยงสัตว์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พรทิพย์ สุขมะ</dc:creator>
  <cp:lastModifiedBy>ิปิยมาภรณ์ ศรีสุข</cp:lastModifiedBy>
  <cp:lastPrinted>2017-09-27T08:40:21Z</cp:lastPrinted>
  <dcterms:created xsi:type="dcterms:W3CDTF">2017-07-23T15:21:31Z</dcterms:created>
  <dcterms:modified xsi:type="dcterms:W3CDTF">2017-09-29T03:50:10Z</dcterms:modified>
</cp:coreProperties>
</file>