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ข้าวนาปี" sheetId="1" r:id="rId1"/>
    <sheet name="ข้าวนาปรัง" sheetId="2" r:id="rId2"/>
    <sheet name="ปาล์มน้ำมัน" sheetId="3" r:id="rId3"/>
  </sheets>
  <calcPr calcId="144525"/>
</workbook>
</file>

<file path=xl/calcChain.xml><?xml version="1.0" encoding="utf-8"?>
<calcChain xmlns="http://schemas.openxmlformats.org/spreadsheetml/2006/main">
  <c r="C17" i="3"/>
  <c r="C6" s="1"/>
  <c r="F7"/>
  <c r="E7"/>
  <c r="E6" s="1"/>
  <c r="C7"/>
  <c r="B7"/>
  <c r="B6" s="1"/>
  <c r="F10"/>
  <c r="E10"/>
  <c r="C10"/>
  <c r="B10"/>
  <c r="D15"/>
  <c r="D14"/>
  <c r="D13"/>
  <c r="D12"/>
  <c r="D11"/>
  <c r="D9"/>
  <c r="D8"/>
  <c r="G15"/>
  <c r="G14"/>
  <c r="G13"/>
  <c r="G12"/>
  <c r="G11"/>
  <c r="G9"/>
  <c r="G8"/>
  <c r="D16"/>
  <c r="G16"/>
  <c r="F17" l="1"/>
  <c r="F6" s="1"/>
  <c r="G7"/>
  <c r="D7"/>
  <c r="G10"/>
  <c r="D10"/>
  <c r="E27" l="1"/>
  <c r="B27"/>
  <c r="G22"/>
  <c r="D22"/>
  <c r="G21"/>
  <c r="D21"/>
  <c r="G20"/>
  <c r="D20"/>
  <c r="G19"/>
  <c r="D19"/>
  <c r="F18"/>
  <c r="F23" s="1"/>
  <c r="F24" s="1"/>
  <c r="E18"/>
  <c r="C18"/>
  <c r="C23" s="1"/>
  <c r="C24" s="1"/>
  <c r="B18"/>
  <c r="B23" s="1"/>
  <c r="G17"/>
  <c r="D17"/>
  <c r="G18" l="1"/>
  <c r="E23"/>
  <c r="E28" s="1"/>
  <c r="G6"/>
  <c r="D6"/>
  <c r="B28"/>
  <c r="D18"/>
  <c r="G23" l="1"/>
  <c r="G28" s="1"/>
  <c r="E24"/>
  <c r="E29" s="1"/>
  <c r="B24"/>
  <c r="B29" s="1"/>
  <c r="D23"/>
  <c r="D24" s="1"/>
  <c r="D29" s="1"/>
  <c r="G24" l="1"/>
  <c r="G29" s="1"/>
  <c r="D28"/>
  <c r="E29" i="2"/>
  <c r="B29"/>
  <c r="F21"/>
  <c r="E21"/>
  <c r="C21"/>
  <c r="B21"/>
  <c r="F12"/>
  <c r="E12"/>
  <c r="C12"/>
  <c r="B12"/>
  <c r="F7"/>
  <c r="E7"/>
  <c r="C7"/>
  <c r="B7"/>
  <c r="G24"/>
  <c r="G23"/>
  <c r="G22"/>
  <c r="G19"/>
  <c r="G18"/>
  <c r="G17"/>
  <c r="G16"/>
  <c r="G15"/>
  <c r="G14"/>
  <c r="G13"/>
  <c r="G11"/>
  <c r="G10"/>
  <c r="G9"/>
  <c r="G8"/>
  <c r="D24"/>
  <c r="D23"/>
  <c r="D22"/>
  <c r="D19"/>
  <c r="D18"/>
  <c r="D17"/>
  <c r="D16"/>
  <c r="D15"/>
  <c r="D14"/>
  <c r="D13"/>
  <c r="D11"/>
  <c r="D10"/>
  <c r="D9"/>
  <c r="D8"/>
  <c r="E29" i="1"/>
  <c r="B29"/>
  <c r="F21"/>
  <c r="E21"/>
  <c r="C21"/>
  <c r="B21"/>
  <c r="F12"/>
  <c r="E12"/>
  <c r="C12"/>
  <c r="B12"/>
  <c r="G24"/>
  <c r="G23"/>
  <c r="G22"/>
  <c r="G19"/>
  <c r="G18"/>
  <c r="G17"/>
  <c r="G16"/>
  <c r="G15"/>
  <c r="G14"/>
  <c r="G13"/>
  <c r="G11"/>
  <c r="G10"/>
  <c r="G9"/>
  <c r="G8"/>
  <c r="D24"/>
  <c r="D23"/>
  <c r="D22"/>
  <c r="D19"/>
  <c r="D18"/>
  <c r="D17"/>
  <c r="D16"/>
  <c r="D15"/>
  <c r="D14"/>
  <c r="D13"/>
  <c r="D11"/>
  <c r="D10"/>
  <c r="D9"/>
  <c r="D8"/>
  <c r="F7"/>
  <c r="E7"/>
  <c r="C7"/>
  <c r="B7"/>
  <c r="G21" i="2" l="1"/>
  <c r="G21" i="1"/>
  <c r="D7"/>
  <c r="D12" i="2"/>
  <c r="C20"/>
  <c r="D20" s="1"/>
  <c r="B6"/>
  <c r="B25" s="1"/>
  <c r="B30" s="1"/>
  <c r="G7"/>
  <c r="F20"/>
  <c r="B6" i="1"/>
  <c r="B25" s="1"/>
  <c r="B30" s="1"/>
  <c r="C20"/>
  <c r="D20" s="1"/>
  <c r="F20"/>
  <c r="G20" s="1"/>
  <c r="G7"/>
  <c r="G12"/>
  <c r="E6" i="2"/>
  <c r="D21"/>
  <c r="G12"/>
  <c r="D7"/>
  <c r="E6" i="1"/>
  <c r="D21"/>
  <c r="D12"/>
  <c r="B26" i="2" l="1"/>
  <c r="B31" s="1"/>
  <c r="B26" i="1"/>
  <c r="B31" s="1"/>
  <c r="C6" i="2"/>
  <c r="G20"/>
  <c r="F6"/>
  <c r="F25" s="1"/>
  <c r="F26" s="1"/>
  <c r="C6" i="1"/>
  <c r="F6"/>
  <c r="F25" s="1"/>
  <c r="F26" s="1"/>
  <c r="E25" i="2"/>
  <c r="E25" i="1"/>
  <c r="G6" i="2" l="1"/>
  <c r="C25"/>
  <c r="D6"/>
  <c r="C25" i="1"/>
  <c r="D6"/>
  <c r="G6"/>
  <c r="G25"/>
  <c r="G30" s="1"/>
  <c r="E26" i="2"/>
  <c r="E31" s="1"/>
  <c r="G25"/>
  <c r="E30"/>
  <c r="E30" i="1"/>
  <c r="E26"/>
  <c r="E31" s="1"/>
  <c r="G26" l="1"/>
  <c r="G31" s="1"/>
  <c r="C26" i="2"/>
  <c r="D25"/>
  <c r="C26" i="1"/>
  <c r="D25"/>
  <c r="G26" i="2"/>
  <c r="G31" s="1"/>
  <c r="G30"/>
  <c r="D26" l="1"/>
  <c r="D31" s="1"/>
  <c r="D30"/>
  <c r="D26" i="1"/>
  <c r="D31" s="1"/>
  <c r="D30"/>
</calcChain>
</file>

<file path=xl/sharedStrings.xml><?xml version="1.0" encoding="utf-8"?>
<sst xmlns="http://schemas.openxmlformats.org/spreadsheetml/2006/main" count="124" uniqueCount="49">
  <si>
    <t>หน่วย: บาท/ไร่</t>
  </si>
  <si>
    <t>รายการ</t>
  </si>
  <si>
    <t>เงินสด</t>
  </si>
  <si>
    <t>ประเมิน</t>
  </si>
  <si>
    <t>รวม</t>
  </si>
  <si>
    <t>1. ต้นทุนผันแปร</t>
  </si>
  <si>
    <t xml:space="preserve">  1.1 ค่าแรงงาน</t>
  </si>
  <si>
    <t xml:space="preserve">      เตรียมดิน</t>
  </si>
  <si>
    <t xml:space="preserve">      ปลูก</t>
  </si>
  <si>
    <t xml:space="preserve">      ดูแลรักษา</t>
  </si>
  <si>
    <t xml:space="preserve">      เก็บเกี่ยว</t>
  </si>
  <si>
    <t xml:space="preserve">  1.2 ค่าวัสดุ</t>
  </si>
  <si>
    <t xml:space="preserve">      ค่าพันธุ์ </t>
  </si>
  <si>
    <t xml:space="preserve">      ค่าปุ๋ย</t>
  </si>
  <si>
    <t xml:space="preserve">      ค่ายาปราบศัตรูพืชและวัชพืช</t>
  </si>
  <si>
    <t xml:space="preserve">      ค่าสารอื่นๆ และวัสดุปรับปรุงดิน</t>
  </si>
  <si>
    <t xml:space="preserve">      ค่าน้ำมันเชื้อเพลิงและหล่อลื่น</t>
  </si>
  <si>
    <t xml:space="preserve">      ค่าวัสดุการเกษตรและวัสดุสิ้นเปลือง</t>
  </si>
  <si>
    <t xml:space="preserve">      ค่าซ่อมแซมอุปกรณ์การเกษตร</t>
  </si>
  <si>
    <t xml:space="preserve">  1.3 ค่าเสียโอกาสเงินลงทุน</t>
  </si>
  <si>
    <t>2. ต้นทุนคงที่</t>
  </si>
  <si>
    <t xml:space="preserve">  2.1 ค่าเช่าที่ดิน</t>
  </si>
  <si>
    <t xml:space="preserve">  2.2 ค่าเสื่อมอุปกรณ์การเกษตร</t>
  </si>
  <si>
    <t xml:space="preserve">  2.3 ค่าเสียโอกาสเงินลงทุนอุปกรณ์การเกษตร</t>
  </si>
  <si>
    <t>3. ต้นทุนรวมต่อไร่</t>
  </si>
  <si>
    <t>4. ต้นทุนรวมต่อกิโลกรัม</t>
  </si>
  <si>
    <t/>
  </si>
  <si>
    <t>5. ผลผลิตต่อไร่ (กิโลกรัม)</t>
  </si>
  <si>
    <t>6. ราคาที่เกษตรกรขายได้ที่ไร่นา (บาท/กิโลกรัม)</t>
  </si>
  <si>
    <t>7. ผลตอบแทนต่อไร่</t>
  </si>
  <si>
    <t>8. ผลตอบแทนสุทธิต่อไร่</t>
  </si>
  <si>
    <t>9. ผลตอบแทนสุทธิต่อกิโลกรัม</t>
  </si>
  <si>
    <t>S1/S2</t>
  </si>
  <si>
    <t>S3/N</t>
  </si>
  <si>
    <t>ปทุมธานี</t>
  </si>
  <si>
    <t>รายงาน</t>
  </si>
  <si>
    <t>1.ต้นทุนผันแปร</t>
  </si>
  <si>
    <t>2.ต้นทุนคงที่</t>
  </si>
  <si>
    <t xml:space="preserve">  2.4 เฉลี่ยต้นทุนก่อนให้ผลผลิต</t>
  </si>
  <si>
    <t>3.ต้นทุนรวมต่อไร่</t>
  </si>
  <si>
    <t>4.ต้นทุนรวมต่อกิโลกรัม</t>
  </si>
  <si>
    <t>5.ผลผลิตต่อไร่ (กิโลกรัม)</t>
  </si>
  <si>
    <t>6.ราคาที่เกษตรกรขายได้ที่ไร่นา (บาท/กิโลกรัม)</t>
  </si>
  <si>
    <t>7.ผลตอบแทนต่อไร่</t>
  </si>
  <si>
    <t>8.ผลตอบแทนสุทธิต่อไร่</t>
  </si>
  <si>
    <t>9.ผลตอบแทนสุทธิต่อกิโลกรัม</t>
  </si>
  <si>
    <t>ตารางที่ 49  ต้นทุนการผลิตข้าวนาปี แยกตามลักษณะความเหมาะสมของพื้นที่</t>
  </si>
  <si>
    <t>ตารางที่ 50  ต้นทุนการผลิตข้าวนาปรัง แยกตามลักษณะความเหมาะสมของพื้นที่</t>
  </si>
  <si>
    <t>ตารางที่ 51  ต้นทุนการผลิตปาล์มน้ำมัน  แยกตามลักษณะความเหมาะสมของพื้นที่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</si>
</sst>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87" formatCode="_-* #,##0.00_-;\-* #,##0.00_-;_-* &quot;-&quot;??_-;_-@_-"/>
  </numFmts>
  <fonts count="1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4"/>
      <name val="CordiaUPC"/>
      <family val="2"/>
    </font>
    <font>
      <b/>
      <sz val="18"/>
      <name val="TH SarabunPSK"/>
      <family val="2"/>
    </font>
    <font>
      <sz val="14"/>
      <color indexed="8"/>
      <name val="TH SarabunPSK"/>
      <family val="2"/>
    </font>
    <font>
      <b/>
      <sz val="16"/>
      <name val="TH SarabunPSK"/>
      <family val="2"/>
    </font>
    <font>
      <sz val="16"/>
      <name val="TH SarabunPSK"/>
      <family val="2"/>
    </font>
    <font>
      <sz val="16"/>
      <color indexed="8"/>
      <name val="TH SarabunPSK"/>
      <family val="2"/>
    </font>
    <font>
      <sz val="14"/>
      <name val="AngsanaUPC"/>
      <family val="1"/>
    </font>
    <font>
      <b/>
      <sz val="16"/>
      <color indexed="8"/>
      <name val="TH SarabunPSK"/>
      <family val="2"/>
    </font>
    <font>
      <sz val="16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87" fontId="8" fillId="0" borderId="0" applyFont="0" applyFill="0" applyBorder="0" applyAlignment="0" applyProtection="0"/>
    <xf numFmtId="0" fontId="8" fillId="0" borderId="0"/>
  </cellStyleXfs>
  <cellXfs count="46">
    <xf numFmtId="0" fontId="0" fillId="0" borderId="0" xfId="0"/>
    <xf numFmtId="2" fontId="3" fillId="0" borderId="0" xfId="2" applyNumberFormat="1" applyFont="1" applyFill="1" applyBorder="1" applyAlignment="1"/>
    <xf numFmtId="2" fontId="4" fillId="0" borderId="1" xfId="2" applyNumberFormat="1" applyFont="1" applyFill="1" applyBorder="1" applyAlignment="1"/>
    <xf numFmtId="2" fontId="4" fillId="0" borderId="1" xfId="2" applyNumberFormat="1" applyFont="1" applyFill="1" applyBorder="1" applyAlignment="1">
      <alignment horizontal="right"/>
    </xf>
    <xf numFmtId="49" fontId="5" fillId="0" borderId="8" xfId="2" applyNumberFormat="1" applyFont="1" applyFill="1" applyBorder="1" applyAlignment="1">
      <alignment horizontal="center" vertical="center"/>
    </xf>
    <xf numFmtId="2" fontId="5" fillId="0" borderId="9" xfId="2" applyNumberFormat="1" applyFont="1" applyFill="1" applyBorder="1" applyAlignment="1">
      <alignment vertical="center"/>
    </xf>
    <xf numFmtId="43" fontId="5" fillId="0" borderId="9" xfId="1" applyFont="1" applyFill="1" applyBorder="1" applyAlignment="1">
      <alignment horizontal="right"/>
    </xf>
    <xf numFmtId="2" fontId="5" fillId="0" borderId="10" xfId="2" applyNumberFormat="1" applyFont="1" applyFill="1" applyBorder="1" applyAlignment="1">
      <alignment vertical="center"/>
    </xf>
    <xf numFmtId="43" fontId="5" fillId="0" borderId="10" xfId="1" applyFont="1" applyFill="1" applyBorder="1" applyAlignment="1">
      <alignment horizontal="right"/>
    </xf>
    <xf numFmtId="2" fontId="6" fillId="0" borderId="10" xfId="2" applyNumberFormat="1" applyFont="1" applyFill="1" applyBorder="1" applyAlignment="1">
      <alignment vertical="center"/>
    </xf>
    <xf numFmtId="43" fontId="6" fillId="0" borderId="10" xfId="1" applyFont="1" applyFill="1" applyBorder="1"/>
    <xf numFmtId="43" fontId="7" fillId="0" borderId="10" xfId="1" applyFont="1" applyFill="1" applyBorder="1"/>
    <xf numFmtId="43" fontId="7" fillId="0" borderId="10" xfId="1" applyFont="1" applyFill="1" applyBorder="1" applyAlignment="1">
      <alignment vertical="center"/>
    </xf>
    <xf numFmtId="2" fontId="6" fillId="0" borderId="10" xfId="3" applyNumberFormat="1" applyFont="1" applyBorder="1" applyAlignment="1">
      <alignment vertical="center"/>
    </xf>
    <xf numFmtId="4" fontId="5" fillId="0" borderId="10" xfId="1" applyNumberFormat="1" applyFont="1" applyFill="1" applyBorder="1" applyAlignment="1">
      <alignment vertical="center"/>
    </xf>
    <xf numFmtId="43" fontId="9" fillId="0" borderId="10" xfId="1" applyFont="1" applyFill="1" applyBorder="1" applyAlignment="1">
      <alignment vertical="center"/>
    </xf>
    <xf numFmtId="2" fontId="6" fillId="0" borderId="10" xfId="4" applyNumberFormat="1" applyFont="1" applyFill="1" applyBorder="1" applyAlignment="1">
      <alignment vertical="center"/>
    </xf>
    <xf numFmtId="2" fontId="5" fillId="0" borderId="10" xfId="4" applyNumberFormat="1" applyFont="1" applyFill="1" applyBorder="1" applyAlignment="1" applyProtection="1">
      <alignment horizontal="left" vertical="center"/>
    </xf>
    <xf numFmtId="4" fontId="5" fillId="2" borderId="10" xfId="2" applyNumberFormat="1" applyFont="1" applyFill="1" applyBorder="1" applyAlignment="1" applyProtection="1">
      <protection hidden="1"/>
    </xf>
    <xf numFmtId="2" fontId="6" fillId="0" borderId="10" xfId="4" applyNumberFormat="1" applyFont="1" applyFill="1" applyBorder="1" applyAlignment="1" applyProtection="1">
      <alignment horizontal="left" vertical="center"/>
    </xf>
    <xf numFmtId="0" fontId="0" fillId="0" borderId="0" xfId="0" applyFont="1"/>
    <xf numFmtId="4" fontId="5" fillId="0" borderId="10" xfId="2" applyNumberFormat="1" applyFont="1" applyFill="1" applyBorder="1" applyAlignment="1">
      <alignment horizontal="right"/>
    </xf>
    <xf numFmtId="4" fontId="5" fillId="0" borderId="10" xfId="2" applyNumberFormat="1" applyFont="1" applyFill="1" applyBorder="1" applyAlignment="1">
      <alignment horizontal="center"/>
    </xf>
    <xf numFmtId="2" fontId="5" fillId="0" borderId="11" xfId="4" applyNumberFormat="1" applyFont="1" applyFill="1" applyBorder="1" applyAlignment="1" applyProtection="1">
      <alignment horizontal="left" vertical="center"/>
    </xf>
    <xf numFmtId="4" fontId="5" fillId="0" borderId="11" xfId="2" applyNumberFormat="1" applyFont="1" applyFill="1" applyBorder="1" applyAlignment="1">
      <alignment horizontal="right"/>
    </xf>
    <xf numFmtId="3" fontId="5" fillId="0" borderId="11" xfId="2" applyNumberFormat="1" applyFont="1" applyFill="1" applyBorder="1" applyAlignment="1">
      <alignment horizontal="center"/>
    </xf>
    <xf numFmtId="43" fontId="10" fillId="0" borderId="10" xfId="1" applyFont="1" applyFill="1" applyBorder="1"/>
    <xf numFmtId="43" fontId="6" fillId="0" borderId="10" xfId="1" applyFont="1" applyFill="1" applyBorder="1" applyAlignment="1">
      <alignment vertical="center"/>
    </xf>
    <xf numFmtId="43" fontId="5" fillId="0" borderId="10" xfId="1" applyFont="1" applyFill="1" applyBorder="1" applyAlignment="1">
      <alignment horizontal="right" vertical="center"/>
    </xf>
    <xf numFmtId="43" fontId="9" fillId="0" borderId="10" xfId="1" applyFont="1" applyFill="1" applyBorder="1" applyAlignment="1">
      <alignment horizontal="right" vertical="center"/>
    </xf>
    <xf numFmtId="43" fontId="6" fillId="0" borderId="10" xfId="1" applyFont="1" applyFill="1" applyBorder="1" applyAlignment="1">
      <alignment horizontal="right" vertical="center"/>
    </xf>
    <xf numFmtId="4" fontId="5" fillId="0" borderId="11" xfId="1" applyNumberFormat="1" applyFont="1" applyFill="1" applyBorder="1" applyAlignment="1">
      <alignment horizontal="center"/>
    </xf>
    <xf numFmtId="4" fontId="6" fillId="0" borderId="10" xfId="2" applyNumberFormat="1" applyFont="1" applyFill="1" applyBorder="1" applyAlignment="1">
      <alignment horizontal="center"/>
    </xf>
    <xf numFmtId="2" fontId="3" fillId="0" borderId="2" xfId="2" applyNumberFormat="1" applyFont="1" applyFill="1" applyBorder="1" applyAlignment="1">
      <alignment horizontal="center" vertical="center"/>
    </xf>
    <xf numFmtId="2" fontId="3" fillId="0" borderId="6" xfId="2" applyNumberFormat="1" applyFont="1" applyFill="1" applyBorder="1" applyAlignment="1">
      <alignment horizontal="center" vertical="center"/>
    </xf>
    <xf numFmtId="2" fontId="3" fillId="0" borderId="8" xfId="2" applyNumberFormat="1" applyFont="1" applyFill="1" applyBorder="1" applyAlignment="1">
      <alignment horizontal="center" vertical="center"/>
    </xf>
    <xf numFmtId="49" fontId="3" fillId="0" borderId="3" xfId="2" applyNumberFormat="1" applyFont="1" applyFill="1" applyBorder="1" applyAlignment="1">
      <alignment horizontal="center" vertical="center"/>
    </xf>
    <xf numFmtId="49" fontId="3" fillId="0" borderId="4" xfId="2" applyNumberFormat="1" applyFont="1" applyFill="1" applyBorder="1" applyAlignment="1">
      <alignment horizontal="center" vertical="center"/>
    </xf>
    <xf numFmtId="49" fontId="3" fillId="0" borderId="5" xfId="2" applyNumberFormat="1" applyFont="1" applyFill="1" applyBorder="1" applyAlignment="1">
      <alignment horizontal="center" vertical="center"/>
    </xf>
    <xf numFmtId="49" fontId="3" fillId="0" borderId="7" xfId="2" applyNumberFormat="1" applyFont="1" applyFill="1" applyBorder="1" applyAlignment="1">
      <alignment horizontal="center" vertical="center"/>
    </xf>
    <xf numFmtId="4" fontId="6" fillId="0" borderId="15" xfId="1" applyNumberFormat="1" applyFont="1" applyFill="1" applyBorder="1" applyAlignment="1">
      <alignment horizontal="center"/>
    </xf>
    <xf numFmtId="4" fontId="6" fillId="0" borderId="16" xfId="1" applyNumberFormat="1" applyFont="1" applyFill="1" applyBorder="1" applyAlignment="1">
      <alignment horizontal="center"/>
    </xf>
    <xf numFmtId="4" fontId="6" fillId="0" borderId="17" xfId="1" applyNumberFormat="1" applyFont="1" applyFill="1" applyBorder="1" applyAlignment="1">
      <alignment horizontal="center"/>
    </xf>
    <xf numFmtId="2" fontId="6" fillId="0" borderId="12" xfId="1" applyNumberFormat="1" applyFont="1" applyFill="1" applyBorder="1" applyAlignment="1">
      <alignment horizontal="center"/>
    </xf>
    <xf numFmtId="2" fontId="6" fillId="0" borderId="13" xfId="1" applyNumberFormat="1" applyFont="1" applyFill="1" applyBorder="1" applyAlignment="1">
      <alignment horizontal="center"/>
    </xf>
    <xf numFmtId="2" fontId="6" fillId="0" borderId="14" xfId="1" applyNumberFormat="1" applyFont="1" applyFill="1" applyBorder="1" applyAlignment="1">
      <alignment horizontal="center"/>
    </xf>
  </cellXfs>
  <cellStyles count="5">
    <cellStyle name="เครื่องหมายจุลภาค" xfId="1" builtinId="3"/>
    <cellStyle name="เครื่องหมายจุลภาค 3" xfId="3"/>
    <cellStyle name="ปกติ" xfId="0" builtinId="0"/>
    <cellStyle name="ปกติ 3" xfId="4"/>
    <cellStyle name="ปกติ_ประมาณการเดือน ธค.254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A10" sqref="A10"/>
    </sheetView>
  </sheetViews>
  <sheetFormatPr defaultRowHeight="14.25"/>
  <cols>
    <col min="1" max="1" width="39.25" customWidth="1"/>
    <col min="2" max="7" width="10.25" customWidth="1"/>
  </cols>
  <sheetData>
    <row r="1" spans="1:7" ht="27.75">
      <c r="A1" s="1" t="s">
        <v>46</v>
      </c>
      <c r="B1" s="1"/>
      <c r="C1" s="1"/>
      <c r="D1" s="1"/>
      <c r="E1" s="1"/>
      <c r="F1" s="1"/>
      <c r="G1" s="1"/>
    </row>
    <row r="2" spans="1:7" ht="21.75">
      <c r="A2" s="2"/>
      <c r="B2" s="2"/>
      <c r="C2" s="2"/>
      <c r="D2" s="2"/>
      <c r="E2" s="2"/>
      <c r="F2" s="2"/>
      <c r="G2" s="3" t="s">
        <v>0</v>
      </c>
    </row>
    <row r="3" spans="1:7" ht="27.75">
      <c r="A3" s="33" t="s">
        <v>1</v>
      </c>
      <c r="B3" s="36" t="s">
        <v>34</v>
      </c>
      <c r="C3" s="37"/>
      <c r="D3" s="37"/>
      <c r="E3" s="37"/>
      <c r="F3" s="37"/>
      <c r="G3" s="38"/>
    </row>
    <row r="4" spans="1:7" ht="27.75">
      <c r="A4" s="34"/>
      <c r="B4" s="39" t="s">
        <v>32</v>
      </c>
      <c r="C4" s="39"/>
      <c r="D4" s="39"/>
      <c r="E4" s="39" t="s">
        <v>33</v>
      </c>
      <c r="F4" s="39"/>
      <c r="G4" s="39"/>
    </row>
    <row r="5" spans="1:7" ht="23.25" customHeight="1">
      <c r="A5" s="35"/>
      <c r="B5" s="4" t="s">
        <v>2</v>
      </c>
      <c r="C5" s="4" t="s">
        <v>3</v>
      </c>
      <c r="D5" s="4" t="s">
        <v>4</v>
      </c>
      <c r="E5" s="4" t="s">
        <v>2</v>
      </c>
      <c r="F5" s="4" t="s">
        <v>3</v>
      </c>
      <c r="G5" s="4" t="s">
        <v>4</v>
      </c>
    </row>
    <row r="6" spans="1:7" ht="24">
      <c r="A6" s="5" t="s">
        <v>5</v>
      </c>
      <c r="B6" s="6">
        <f>+B7+B12+B20</f>
        <v>3017.2999999999997</v>
      </c>
      <c r="C6" s="6">
        <f>+C7+C12+C20</f>
        <v>202.92000000000002</v>
      </c>
      <c r="D6" s="6">
        <f>+B6+C6</f>
        <v>3220.22</v>
      </c>
      <c r="E6" s="6">
        <f>+E7+E12+E20</f>
        <v>2753.8100000000004</v>
      </c>
      <c r="F6" s="6">
        <f>+F7+F12+F20</f>
        <v>406.01</v>
      </c>
      <c r="G6" s="6">
        <f t="shared" ref="G6:G25" si="0">+E6+F6</f>
        <v>3159.8200000000006</v>
      </c>
    </row>
    <row r="7" spans="1:7" ht="24">
      <c r="A7" s="7" t="s">
        <v>6</v>
      </c>
      <c r="B7" s="8">
        <f>+B8+B9+B10+B11</f>
        <v>1304.97</v>
      </c>
      <c r="C7" s="8">
        <f>+C8+C9+C10+C11</f>
        <v>94.02</v>
      </c>
      <c r="D7" s="8">
        <f t="shared" ref="D7:D25" si="1">+B7+C7</f>
        <v>1398.99</v>
      </c>
      <c r="E7" s="8">
        <f>+E8+E9+E10+E11</f>
        <v>1055.24</v>
      </c>
      <c r="F7" s="8">
        <f>+F8+F9+F10+F11</f>
        <v>299.15999999999997</v>
      </c>
      <c r="G7" s="8">
        <f t="shared" si="0"/>
        <v>1354.4</v>
      </c>
    </row>
    <row r="8" spans="1:7" ht="24">
      <c r="A8" s="9" t="s">
        <v>7</v>
      </c>
      <c r="B8" s="10">
        <v>252.81</v>
      </c>
      <c r="C8" s="10">
        <v>20.83</v>
      </c>
      <c r="D8" s="10">
        <f t="shared" si="1"/>
        <v>273.64</v>
      </c>
      <c r="E8" s="10">
        <v>226.45</v>
      </c>
      <c r="F8" s="10">
        <v>131.05000000000001</v>
      </c>
      <c r="G8" s="10">
        <f t="shared" si="0"/>
        <v>357.5</v>
      </c>
    </row>
    <row r="9" spans="1:7" ht="24">
      <c r="A9" s="9" t="s">
        <v>8</v>
      </c>
      <c r="B9" s="11">
        <v>54.16</v>
      </c>
      <c r="C9" s="11">
        <v>0</v>
      </c>
      <c r="D9" s="10">
        <f t="shared" si="1"/>
        <v>54.16</v>
      </c>
      <c r="E9" s="11">
        <v>47.5</v>
      </c>
      <c r="F9" s="11">
        <v>3.95</v>
      </c>
      <c r="G9" s="10">
        <f t="shared" si="0"/>
        <v>51.45</v>
      </c>
    </row>
    <row r="10" spans="1:7" ht="24">
      <c r="A10" s="9" t="s">
        <v>9</v>
      </c>
      <c r="B10" s="11">
        <v>667.83</v>
      </c>
      <c r="C10" s="11">
        <v>73.19</v>
      </c>
      <c r="D10" s="10">
        <f t="shared" si="1"/>
        <v>741.02</v>
      </c>
      <c r="E10" s="11">
        <v>425.63</v>
      </c>
      <c r="F10" s="11">
        <v>164.16</v>
      </c>
      <c r="G10" s="10">
        <f t="shared" si="0"/>
        <v>589.79</v>
      </c>
    </row>
    <row r="11" spans="1:7" ht="24">
      <c r="A11" s="9" t="s">
        <v>10</v>
      </c>
      <c r="B11" s="11">
        <v>330.17</v>
      </c>
      <c r="C11" s="11">
        <v>0</v>
      </c>
      <c r="D11" s="10">
        <f t="shared" si="1"/>
        <v>330.17</v>
      </c>
      <c r="E11" s="11">
        <v>355.66</v>
      </c>
      <c r="F11" s="11">
        <v>0</v>
      </c>
      <c r="G11" s="10">
        <f t="shared" si="0"/>
        <v>355.66</v>
      </c>
    </row>
    <row r="12" spans="1:7" ht="24">
      <c r="A12" s="7" t="s">
        <v>11</v>
      </c>
      <c r="B12" s="8">
        <f>+B13+B14+B15+B16+B17+B18+B19</f>
        <v>1712.3299999999997</v>
      </c>
      <c r="C12" s="8">
        <f>+C13+C14+C15+C16+C17+C18+C19</f>
        <v>0</v>
      </c>
      <c r="D12" s="8">
        <f t="shared" si="1"/>
        <v>1712.3299999999997</v>
      </c>
      <c r="E12" s="8">
        <f>+E13+E14+E15+E16+E17+E18+E19</f>
        <v>1698.5700000000004</v>
      </c>
      <c r="F12" s="8">
        <f>+F13+F14+F15+F16+F17+F18+F19</f>
        <v>0</v>
      </c>
      <c r="G12" s="8">
        <f t="shared" si="0"/>
        <v>1698.5700000000004</v>
      </c>
    </row>
    <row r="13" spans="1:7" ht="24">
      <c r="A13" s="9" t="s">
        <v>12</v>
      </c>
      <c r="B13" s="11">
        <v>409.52</v>
      </c>
      <c r="C13" s="11">
        <v>0</v>
      </c>
      <c r="D13" s="11">
        <f t="shared" si="1"/>
        <v>409.52</v>
      </c>
      <c r="E13" s="11">
        <v>403.05</v>
      </c>
      <c r="F13" s="11">
        <v>0</v>
      </c>
      <c r="G13" s="11">
        <f t="shared" si="0"/>
        <v>403.05</v>
      </c>
    </row>
    <row r="14" spans="1:7" ht="24">
      <c r="A14" s="9" t="s">
        <v>13</v>
      </c>
      <c r="B14" s="11">
        <v>544.13</v>
      </c>
      <c r="C14" s="11">
        <v>0</v>
      </c>
      <c r="D14" s="11">
        <f t="shared" si="1"/>
        <v>544.13</v>
      </c>
      <c r="E14" s="11">
        <v>533.11</v>
      </c>
      <c r="F14" s="11">
        <v>0</v>
      </c>
      <c r="G14" s="11">
        <f t="shared" si="0"/>
        <v>533.11</v>
      </c>
    </row>
    <row r="15" spans="1:7" ht="24">
      <c r="A15" s="9" t="s">
        <v>14</v>
      </c>
      <c r="B15" s="11">
        <v>411.9</v>
      </c>
      <c r="C15" s="11">
        <v>0</v>
      </c>
      <c r="D15" s="11">
        <f t="shared" si="1"/>
        <v>411.9</v>
      </c>
      <c r="E15" s="11">
        <v>565.33000000000004</v>
      </c>
      <c r="F15" s="11">
        <v>0</v>
      </c>
      <c r="G15" s="11">
        <f t="shared" si="0"/>
        <v>565.33000000000004</v>
      </c>
    </row>
    <row r="16" spans="1:7" ht="24">
      <c r="A16" s="9" t="s">
        <v>15</v>
      </c>
      <c r="B16" s="12">
        <v>26.82</v>
      </c>
      <c r="C16" s="12">
        <v>0</v>
      </c>
      <c r="D16" s="11">
        <f t="shared" si="1"/>
        <v>26.82</v>
      </c>
      <c r="E16" s="12">
        <v>5.26</v>
      </c>
      <c r="F16" s="12">
        <v>0</v>
      </c>
      <c r="G16" s="11">
        <f t="shared" si="0"/>
        <v>5.26</v>
      </c>
    </row>
    <row r="17" spans="1:7" ht="24">
      <c r="A17" s="13" t="s">
        <v>16</v>
      </c>
      <c r="B17" s="12">
        <v>276.08999999999997</v>
      </c>
      <c r="C17" s="12">
        <v>0</v>
      </c>
      <c r="D17" s="11">
        <f t="shared" si="1"/>
        <v>276.08999999999997</v>
      </c>
      <c r="E17" s="12">
        <v>177.26</v>
      </c>
      <c r="F17" s="12">
        <v>0</v>
      </c>
      <c r="G17" s="11">
        <f t="shared" si="0"/>
        <v>177.26</v>
      </c>
    </row>
    <row r="18" spans="1:7" ht="24">
      <c r="A18" s="9" t="s">
        <v>17</v>
      </c>
      <c r="B18" s="12">
        <v>43.87</v>
      </c>
      <c r="C18" s="12">
        <v>0</v>
      </c>
      <c r="D18" s="11">
        <f t="shared" si="1"/>
        <v>43.87</v>
      </c>
      <c r="E18" s="12">
        <v>7.89</v>
      </c>
      <c r="F18" s="12">
        <v>0</v>
      </c>
      <c r="G18" s="11">
        <f t="shared" si="0"/>
        <v>7.89</v>
      </c>
    </row>
    <row r="19" spans="1:7" ht="24">
      <c r="A19" s="9" t="s">
        <v>18</v>
      </c>
      <c r="B19" s="12">
        <v>0</v>
      </c>
      <c r="C19" s="12">
        <v>0</v>
      </c>
      <c r="D19" s="11">
        <f t="shared" si="1"/>
        <v>0</v>
      </c>
      <c r="E19" s="12">
        <v>6.67</v>
      </c>
      <c r="F19" s="12">
        <v>0</v>
      </c>
      <c r="G19" s="11">
        <f t="shared" si="0"/>
        <v>6.67</v>
      </c>
    </row>
    <row r="20" spans="1:7" ht="24">
      <c r="A20" s="7" t="s">
        <v>19</v>
      </c>
      <c r="B20" s="15">
        <v>0</v>
      </c>
      <c r="C20" s="14">
        <f>ROUND((B7+C7+B12+C12)*0.07*6/12,2)</f>
        <v>108.9</v>
      </c>
      <c r="D20" s="14">
        <f t="shared" si="1"/>
        <v>108.9</v>
      </c>
      <c r="E20" s="15">
        <v>0</v>
      </c>
      <c r="F20" s="14">
        <f>ROUND((E7+F7+E12+F12)*0.07*6/12,2)</f>
        <v>106.85</v>
      </c>
      <c r="G20" s="14">
        <f t="shared" si="0"/>
        <v>106.85</v>
      </c>
    </row>
    <row r="21" spans="1:7" ht="24">
      <c r="A21" s="7" t="s">
        <v>20</v>
      </c>
      <c r="B21" s="15">
        <f>+B22+B23+B24</f>
        <v>639.02</v>
      </c>
      <c r="C21" s="15">
        <f>+C22+C23+C24</f>
        <v>297.29000000000002</v>
      </c>
      <c r="D21" s="14">
        <f t="shared" si="1"/>
        <v>936.31</v>
      </c>
      <c r="E21" s="15">
        <f>+E22+E23+E24</f>
        <v>710.21</v>
      </c>
      <c r="F21" s="14">
        <f>+F22+F23+F24</f>
        <v>167.88</v>
      </c>
      <c r="G21" s="14">
        <f t="shared" si="0"/>
        <v>878.09</v>
      </c>
    </row>
    <row r="22" spans="1:7" ht="24">
      <c r="A22" s="9" t="s">
        <v>21</v>
      </c>
      <c r="B22" s="12">
        <v>639.02</v>
      </c>
      <c r="C22" s="12">
        <v>221.99</v>
      </c>
      <c r="D22" s="12">
        <f t="shared" si="1"/>
        <v>861.01</v>
      </c>
      <c r="E22" s="12">
        <v>710.21</v>
      </c>
      <c r="F22" s="12">
        <v>120.19</v>
      </c>
      <c r="G22" s="12">
        <f t="shared" si="0"/>
        <v>830.40000000000009</v>
      </c>
    </row>
    <row r="23" spans="1:7" ht="24">
      <c r="A23" s="16" t="s">
        <v>22</v>
      </c>
      <c r="B23" s="12">
        <v>0</v>
      </c>
      <c r="C23" s="12">
        <v>56.44</v>
      </c>
      <c r="D23" s="12">
        <f t="shared" si="1"/>
        <v>56.44</v>
      </c>
      <c r="E23" s="12">
        <v>0</v>
      </c>
      <c r="F23" s="12">
        <v>30.36</v>
      </c>
      <c r="G23" s="12">
        <f t="shared" si="0"/>
        <v>30.36</v>
      </c>
    </row>
    <row r="24" spans="1:7" ht="24">
      <c r="A24" s="16" t="s">
        <v>23</v>
      </c>
      <c r="B24" s="12">
        <v>0</v>
      </c>
      <c r="C24" s="12">
        <v>18.86</v>
      </c>
      <c r="D24" s="12">
        <f t="shared" si="1"/>
        <v>18.86</v>
      </c>
      <c r="E24" s="12">
        <v>0</v>
      </c>
      <c r="F24" s="12">
        <v>17.329999999999998</v>
      </c>
      <c r="G24" s="12">
        <f t="shared" si="0"/>
        <v>17.329999999999998</v>
      </c>
    </row>
    <row r="25" spans="1:7" ht="24">
      <c r="A25" s="7" t="s">
        <v>24</v>
      </c>
      <c r="B25" s="14">
        <f>+B6+B21</f>
        <v>3656.3199999999997</v>
      </c>
      <c r="C25" s="14">
        <f>+C6+C21</f>
        <v>500.21000000000004</v>
      </c>
      <c r="D25" s="14">
        <f t="shared" si="1"/>
        <v>4156.53</v>
      </c>
      <c r="E25" s="14">
        <f t="shared" ref="E25:F25" si="2">+E6+E21</f>
        <v>3464.0200000000004</v>
      </c>
      <c r="F25" s="14">
        <f t="shared" si="2"/>
        <v>573.89</v>
      </c>
      <c r="G25" s="14">
        <f t="shared" si="0"/>
        <v>4037.9100000000003</v>
      </c>
    </row>
    <row r="26" spans="1:7" ht="24">
      <c r="A26" s="17" t="s">
        <v>25</v>
      </c>
      <c r="B26" s="18">
        <f>ROUND(B25/B27,2)</f>
        <v>5.17</v>
      </c>
      <c r="C26" s="18">
        <f>ROUND(C25/B27,2)</f>
        <v>0.71</v>
      </c>
      <c r="D26" s="18">
        <f>+ROUND(D25/B27,2)</f>
        <v>5.87</v>
      </c>
      <c r="E26" s="18">
        <f>ROUND(E25/E27,2)</f>
        <v>5.15</v>
      </c>
      <c r="F26" s="18">
        <f>ROUND(F25/E27,2)</f>
        <v>0.85</v>
      </c>
      <c r="G26" s="18">
        <f>+ROUND(G25/E27,2)</f>
        <v>6</v>
      </c>
    </row>
    <row r="27" spans="1:7" s="20" customFormat="1" ht="24">
      <c r="A27" s="19" t="s">
        <v>27</v>
      </c>
      <c r="B27" s="32">
        <v>707.65</v>
      </c>
      <c r="C27" s="32"/>
      <c r="D27" s="32">
        <v>701.22</v>
      </c>
      <c r="E27" s="32">
        <v>672.68</v>
      </c>
      <c r="F27" s="32"/>
      <c r="G27" s="32">
        <v>675.67</v>
      </c>
    </row>
    <row r="28" spans="1:7" s="20" customFormat="1" ht="24">
      <c r="A28" s="19" t="s">
        <v>28</v>
      </c>
      <c r="B28" s="32">
        <v>7.92</v>
      </c>
      <c r="C28" s="32"/>
      <c r="D28" s="32">
        <v>7.42</v>
      </c>
      <c r="E28" s="32">
        <v>7.92</v>
      </c>
      <c r="F28" s="32"/>
      <c r="G28" s="32">
        <v>7.42</v>
      </c>
    </row>
    <row r="29" spans="1:7" s="20" customFormat="1" ht="24">
      <c r="A29" s="19" t="s">
        <v>29</v>
      </c>
      <c r="B29" s="32">
        <f>+ROUND(B27*B28,2)</f>
        <v>5604.59</v>
      </c>
      <c r="C29" s="32" t="s">
        <v>26</v>
      </c>
      <c r="D29" s="32">
        <v>5203.0524000000005</v>
      </c>
      <c r="E29" s="32">
        <f>+ROUND(E27*E28,2)</f>
        <v>5327.63</v>
      </c>
      <c r="F29" s="32" t="s">
        <v>26</v>
      </c>
      <c r="G29" s="32">
        <v>5203.0524000000005</v>
      </c>
    </row>
    <row r="30" spans="1:7" ht="24">
      <c r="A30" s="17" t="s">
        <v>30</v>
      </c>
      <c r="B30" s="21">
        <f>B29-B25</f>
        <v>1948.2700000000004</v>
      </c>
      <c r="C30" s="22" t="s">
        <v>26</v>
      </c>
      <c r="D30" s="21">
        <f>B29-D25</f>
        <v>1448.0600000000004</v>
      </c>
      <c r="E30" s="21">
        <f>E29-E25</f>
        <v>1863.6099999999997</v>
      </c>
      <c r="F30" s="22" t="s">
        <v>26</v>
      </c>
      <c r="G30" s="21">
        <f>E29-G25</f>
        <v>1289.7199999999998</v>
      </c>
    </row>
    <row r="31" spans="1:7" ht="24">
      <c r="A31" s="23" t="s">
        <v>31</v>
      </c>
      <c r="B31" s="24">
        <f>(B28-B26)</f>
        <v>2.75</v>
      </c>
      <c r="C31" s="25" t="s">
        <v>26</v>
      </c>
      <c r="D31" s="24">
        <f>B28-D26</f>
        <v>2.0499999999999998</v>
      </c>
      <c r="E31" s="24">
        <f>E28-E26</f>
        <v>2.7699999999999996</v>
      </c>
      <c r="F31" s="25" t="s">
        <v>26</v>
      </c>
      <c r="G31" s="24">
        <f>E28-G26</f>
        <v>1.92</v>
      </c>
    </row>
  </sheetData>
  <mergeCells count="10">
    <mergeCell ref="B28:D28"/>
    <mergeCell ref="E28:G28"/>
    <mergeCell ref="B29:D29"/>
    <mergeCell ref="E29:G29"/>
    <mergeCell ref="A3:A5"/>
    <mergeCell ref="B3:G3"/>
    <mergeCell ref="B4:D4"/>
    <mergeCell ref="E4:G4"/>
    <mergeCell ref="B27:D27"/>
    <mergeCell ref="E27:G27"/>
  </mergeCells>
  <pageMargins left="0.37" right="0.23" top="0.75" bottom="0.75" header="0.3" footer="0.3"/>
  <pageSetup paperSize="9" scale="90" orientation="portrait" r:id="rId1"/>
  <ignoredErrors>
    <ignoredError sqref="D12 D25 D6:D7 D2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selection activeCell="E4" sqref="E4:G4"/>
    </sheetView>
  </sheetViews>
  <sheetFormatPr defaultRowHeight="14.25"/>
  <cols>
    <col min="1" max="1" width="39.25" customWidth="1"/>
    <col min="2" max="7" width="10.25" customWidth="1"/>
  </cols>
  <sheetData>
    <row r="1" spans="1:7" ht="27.75">
      <c r="A1" s="1" t="s">
        <v>47</v>
      </c>
      <c r="B1" s="1"/>
      <c r="C1" s="1"/>
      <c r="D1" s="1"/>
      <c r="E1" s="1"/>
      <c r="F1" s="1"/>
      <c r="G1" s="1"/>
    </row>
    <row r="2" spans="1:7" ht="21.75">
      <c r="A2" s="2"/>
      <c r="B2" s="2"/>
      <c r="C2" s="2"/>
      <c r="D2" s="2"/>
      <c r="E2" s="2"/>
      <c r="F2" s="2"/>
      <c r="G2" s="3" t="s">
        <v>0</v>
      </c>
    </row>
    <row r="3" spans="1:7" ht="27.75">
      <c r="A3" s="33" t="s">
        <v>1</v>
      </c>
      <c r="B3" s="36" t="s">
        <v>34</v>
      </c>
      <c r="C3" s="37"/>
      <c r="D3" s="37"/>
      <c r="E3" s="37"/>
      <c r="F3" s="37"/>
      <c r="G3" s="38"/>
    </row>
    <row r="4" spans="1:7" ht="27.75">
      <c r="A4" s="34"/>
      <c r="B4" s="39" t="s">
        <v>32</v>
      </c>
      <c r="C4" s="39"/>
      <c r="D4" s="39"/>
      <c r="E4" s="39" t="s">
        <v>33</v>
      </c>
      <c r="F4" s="39"/>
      <c r="G4" s="39"/>
    </row>
    <row r="5" spans="1:7" ht="24" customHeight="1">
      <c r="A5" s="35"/>
      <c r="B5" s="4" t="s">
        <v>2</v>
      </c>
      <c r="C5" s="4" t="s">
        <v>3</v>
      </c>
      <c r="D5" s="4" t="s">
        <v>4</v>
      </c>
      <c r="E5" s="4" t="s">
        <v>2</v>
      </c>
      <c r="F5" s="4" t="s">
        <v>3</v>
      </c>
      <c r="G5" s="4" t="s">
        <v>4</v>
      </c>
    </row>
    <row r="6" spans="1:7" ht="24">
      <c r="A6" s="5" t="s">
        <v>5</v>
      </c>
      <c r="B6" s="6">
        <f>+B7+B12+B20</f>
        <v>3349.56</v>
      </c>
      <c r="C6" s="6">
        <f>+C7+C12+C20</f>
        <v>286.27</v>
      </c>
      <c r="D6" s="6">
        <f>+B6+C6</f>
        <v>3635.83</v>
      </c>
      <c r="E6" s="6">
        <f>+E7+E12+E20</f>
        <v>3118.24</v>
      </c>
      <c r="F6" s="6">
        <f>+F7+F12+F20</f>
        <v>120.59</v>
      </c>
      <c r="G6" s="6">
        <f t="shared" ref="G6:G25" si="0">+E6+F6</f>
        <v>3238.83</v>
      </c>
    </row>
    <row r="7" spans="1:7" ht="24">
      <c r="A7" s="7" t="s">
        <v>6</v>
      </c>
      <c r="B7" s="8">
        <f>+B8+B9+B10+B11</f>
        <v>1421.9299999999998</v>
      </c>
      <c r="C7" s="8">
        <f>+C8+C9+C10+C11</f>
        <v>203.37</v>
      </c>
      <c r="D7" s="8">
        <f t="shared" ref="D7:D25" si="1">+B7+C7</f>
        <v>1625.2999999999997</v>
      </c>
      <c r="E7" s="8">
        <f>+E8+E9+E10+E11</f>
        <v>1549.57</v>
      </c>
      <c r="F7" s="8">
        <f>+F8+F9+F10+F11</f>
        <v>46.74</v>
      </c>
      <c r="G7" s="8">
        <f t="shared" si="0"/>
        <v>1596.31</v>
      </c>
    </row>
    <row r="8" spans="1:7" ht="24">
      <c r="A8" s="9" t="s">
        <v>7</v>
      </c>
      <c r="B8" s="10">
        <v>455.04</v>
      </c>
      <c r="C8" s="10">
        <v>108.22</v>
      </c>
      <c r="D8" s="10">
        <f t="shared" si="1"/>
        <v>563.26</v>
      </c>
      <c r="E8" s="10">
        <v>574.29999999999995</v>
      </c>
      <c r="F8" s="10">
        <v>0</v>
      </c>
      <c r="G8" s="10">
        <f t="shared" si="0"/>
        <v>574.29999999999995</v>
      </c>
    </row>
    <row r="9" spans="1:7" ht="24">
      <c r="A9" s="9" t="s">
        <v>8</v>
      </c>
      <c r="B9" s="11">
        <v>58.61</v>
      </c>
      <c r="C9" s="11">
        <v>0</v>
      </c>
      <c r="D9" s="10">
        <f t="shared" si="1"/>
        <v>58.61</v>
      </c>
      <c r="E9" s="11">
        <v>60</v>
      </c>
      <c r="F9" s="11">
        <v>0</v>
      </c>
      <c r="G9" s="10">
        <f t="shared" si="0"/>
        <v>60</v>
      </c>
    </row>
    <row r="10" spans="1:7" ht="24">
      <c r="A10" s="9" t="s">
        <v>9</v>
      </c>
      <c r="B10" s="11">
        <v>463.93</v>
      </c>
      <c r="C10" s="11">
        <v>95.15</v>
      </c>
      <c r="D10" s="10">
        <f t="shared" si="1"/>
        <v>559.08000000000004</v>
      </c>
      <c r="E10" s="11">
        <v>469.03</v>
      </c>
      <c r="F10" s="11">
        <v>46.74</v>
      </c>
      <c r="G10" s="10">
        <f t="shared" si="0"/>
        <v>515.77</v>
      </c>
    </row>
    <row r="11" spans="1:7" ht="24">
      <c r="A11" s="9" t="s">
        <v>10</v>
      </c>
      <c r="B11" s="11">
        <v>444.35</v>
      </c>
      <c r="C11" s="11">
        <v>0</v>
      </c>
      <c r="D11" s="10">
        <f t="shared" si="1"/>
        <v>444.35</v>
      </c>
      <c r="E11" s="11">
        <v>446.24</v>
      </c>
      <c r="F11" s="11">
        <v>0</v>
      </c>
      <c r="G11" s="10">
        <f t="shared" si="0"/>
        <v>446.24</v>
      </c>
    </row>
    <row r="12" spans="1:7" ht="24">
      <c r="A12" s="7" t="s">
        <v>11</v>
      </c>
      <c r="B12" s="8">
        <f>+B13+B14+B15+B16+B17+B18+B19</f>
        <v>1927.63</v>
      </c>
      <c r="C12" s="8">
        <f>+C13+C14+C15+C16+C17+C18+C19</f>
        <v>0</v>
      </c>
      <c r="D12" s="8">
        <f t="shared" si="1"/>
        <v>1927.63</v>
      </c>
      <c r="E12" s="8">
        <f>+E13+E14+E15+E16+E17+E18+E19</f>
        <v>1568.6699999999998</v>
      </c>
      <c r="F12" s="8">
        <f>+F13+F14+F15+F16+F17+F18+F19</f>
        <v>0</v>
      </c>
      <c r="G12" s="8">
        <f t="shared" si="0"/>
        <v>1568.6699999999998</v>
      </c>
    </row>
    <row r="13" spans="1:7" ht="24">
      <c r="A13" s="9" t="s">
        <v>12</v>
      </c>
      <c r="B13" s="11">
        <v>419.94</v>
      </c>
      <c r="C13" s="11">
        <v>0</v>
      </c>
      <c r="D13" s="11">
        <f t="shared" si="1"/>
        <v>419.94</v>
      </c>
      <c r="E13" s="11">
        <v>453.72</v>
      </c>
      <c r="F13" s="11">
        <v>0</v>
      </c>
      <c r="G13" s="11">
        <f t="shared" si="0"/>
        <v>453.72</v>
      </c>
    </row>
    <row r="14" spans="1:7" ht="24">
      <c r="A14" s="9" t="s">
        <v>13</v>
      </c>
      <c r="B14" s="11">
        <v>677.08</v>
      </c>
      <c r="C14" s="11">
        <v>0</v>
      </c>
      <c r="D14" s="11">
        <f t="shared" si="1"/>
        <v>677.08</v>
      </c>
      <c r="E14" s="11">
        <v>458.92</v>
      </c>
      <c r="F14" s="11">
        <v>0</v>
      </c>
      <c r="G14" s="11">
        <f t="shared" si="0"/>
        <v>458.92</v>
      </c>
    </row>
    <row r="15" spans="1:7" ht="24">
      <c r="A15" s="9" t="s">
        <v>14</v>
      </c>
      <c r="B15" s="11">
        <v>623.6</v>
      </c>
      <c r="C15" s="11">
        <v>0</v>
      </c>
      <c r="D15" s="11">
        <f t="shared" si="1"/>
        <v>623.6</v>
      </c>
      <c r="E15" s="11">
        <v>474.13</v>
      </c>
      <c r="F15" s="11">
        <v>0</v>
      </c>
      <c r="G15" s="11">
        <f t="shared" si="0"/>
        <v>474.13</v>
      </c>
    </row>
    <row r="16" spans="1:7" ht="24">
      <c r="A16" s="9" t="s">
        <v>15</v>
      </c>
      <c r="B16" s="12">
        <v>8.67</v>
      </c>
      <c r="C16" s="12">
        <v>0</v>
      </c>
      <c r="D16" s="11">
        <f t="shared" si="1"/>
        <v>8.67</v>
      </c>
      <c r="E16" s="12">
        <v>4.03</v>
      </c>
      <c r="F16" s="12">
        <v>0</v>
      </c>
      <c r="G16" s="11">
        <f t="shared" si="0"/>
        <v>4.03</v>
      </c>
    </row>
    <row r="17" spans="1:7" ht="24">
      <c r="A17" s="13" t="s">
        <v>16</v>
      </c>
      <c r="B17" s="12">
        <v>143.75</v>
      </c>
      <c r="C17" s="12">
        <v>0</v>
      </c>
      <c r="D17" s="11">
        <f t="shared" si="1"/>
        <v>143.75</v>
      </c>
      <c r="E17" s="12">
        <v>122.58</v>
      </c>
      <c r="F17" s="12">
        <v>0</v>
      </c>
      <c r="G17" s="11">
        <f t="shared" si="0"/>
        <v>122.58</v>
      </c>
    </row>
    <row r="18" spans="1:7" ht="24">
      <c r="A18" s="9" t="s">
        <v>17</v>
      </c>
      <c r="B18" s="12">
        <v>53.65</v>
      </c>
      <c r="C18" s="12">
        <v>0</v>
      </c>
      <c r="D18" s="11">
        <f t="shared" si="1"/>
        <v>53.65</v>
      </c>
      <c r="E18" s="12">
        <v>50.81</v>
      </c>
      <c r="F18" s="12">
        <v>0</v>
      </c>
      <c r="G18" s="11">
        <f t="shared" si="0"/>
        <v>50.81</v>
      </c>
    </row>
    <row r="19" spans="1:7" ht="24">
      <c r="A19" s="9" t="s">
        <v>18</v>
      </c>
      <c r="B19" s="12">
        <v>0.94</v>
      </c>
      <c r="C19" s="12">
        <v>0</v>
      </c>
      <c r="D19" s="11">
        <f t="shared" si="1"/>
        <v>0.94</v>
      </c>
      <c r="E19" s="12">
        <v>4.4800000000000004</v>
      </c>
      <c r="F19" s="12">
        <v>0</v>
      </c>
      <c r="G19" s="11">
        <f t="shared" si="0"/>
        <v>4.4800000000000004</v>
      </c>
    </row>
    <row r="20" spans="1:7" ht="24">
      <c r="A20" s="7" t="s">
        <v>19</v>
      </c>
      <c r="B20" s="15">
        <v>0</v>
      </c>
      <c r="C20" s="14">
        <f>ROUND((B7+C7+B12+C12)*0.07*4/12,2)</f>
        <v>82.9</v>
      </c>
      <c r="D20" s="14">
        <f t="shared" si="1"/>
        <v>82.9</v>
      </c>
      <c r="E20" s="15">
        <v>0</v>
      </c>
      <c r="F20" s="14">
        <f>ROUND((E7+F7+E12+F12)*0.07*4/12,2)</f>
        <v>73.849999999999994</v>
      </c>
      <c r="G20" s="14">
        <f t="shared" si="0"/>
        <v>73.849999999999994</v>
      </c>
    </row>
    <row r="21" spans="1:7" ht="24">
      <c r="A21" s="7" t="s">
        <v>20</v>
      </c>
      <c r="B21" s="15">
        <f>+B22+B23+B24</f>
        <v>526.53</v>
      </c>
      <c r="C21" s="15">
        <f>+C22+C23+C24</f>
        <v>289.10999999999996</v>
      </c>
      <c r="D21" s="14">
        <f t="shared" si="1"/>
        <v>815.63999999999987</v>
      </c>
      <c r="E21" s="15">
        <f>+E22+E23+E24</f>
        <v>652.28</v>
      </c>
      <c r="F21" s="14">
        <f>+F22+F23+F24</f>
        <v>79.790000000000006</v>
      </c>
      <c r="G21" s="14">
        <f t="shared" si="0"/>
        <v>732.06999999999994</v>
      </c>
    </row>
    <row r="22" spans="1:7" ht="24">
      <c r="A22" s="9" t="s">
        <v>21</v>
      </c>
      <c r="B22" s="12">
        <v>526.53</v>
      </c>
      <c r="C22" s="12">
        <v>285.95999999999998</v>
      </c>
      <c r="D22" s="12">
        <f t="shared" si="1"/>
        <v>812.49</v>
      </c>
      <c r="E22" s="12">
        <v>652.28</v>
      </c>
      <c r="F22" s="12">
        <v>53.09</v>
      </c>
      <c r="G22" s="12">
        <f t="shared" si="0"/>
        <v>705.37</v>
      </c>
    </row>
    <row r="23" spans="1:7" ht="24">
      <c r="A23" s="16" t="s">
        <v>22</v>
      </c>
      <c r="B23" s="12">
        <v>0</v>
      </c>
      <c r="C23" s="12">
        <v>2.15</v>
      </c>
      <c r="D23" s="12">
        <f t="shared" si="1"/>
        <v>2.15</v>
      </c>
      <c r="E23" s="12">
        <v>0</v>
      </c>
      <c r="F23" s="12">
        <v>17.420000000000002</v>
      </c>
      <c r="G23" s="12">
        <f t="shared" si="0"/>
        <v>17.420000000000002</v>
      </c>
    </row>
    <row r="24" spans="1:7" ht="24">
      <c r="A24" s="16" t="s">
        <v>23</v>
      </c>
      <c r="B24" s="12">
        <v>0</v>
      </c>
      <c r="C24" s="12">
        <v>1</v>
      </c>
      <c r="D24" s="12">
        <f t="shared" si="1"/>
        <v>1</v>
      </c>
      <c r="E24" s="12">
        <v>0</v>
      </c>
      <c r="F24" s="12">
        <v>9.2799999999999994</v>
      </c>
      <c r="G24" s="12">
        <f t="shared" si="0"/>
        <v>9.2799999999999994</v>
      </c>
    </row>
    <row r="25" spans="1:7" ht="24">
      <c r="A25" s="7" t="s">
        <v>24</v>
      </c>
      <c r="B25" s="14">
        <f>+B6+B21</f>
        <v>3876.09</v>
      </c>
      <c r="C25" s="14">
        <f>+C6+C21</f>
        <v>575.37999999999988</v>
      </c>
      <c r="D25" s="14">
        <f t="shared" si="1"/>
        <v>4451.47</v>
      </c>
      <c r="E25" s="14">
        <f>+E6+E21</f>
        <v>3770.5199999999995</v>
      </c>
      <c r="F25" s="14">
        <f>+F6+F21</f>
        <v>200.38</v>
      </c>
      <c r="G25" s="14">
        <f t="shared" si="0"/>
        <v>3970.8999999999996</v>
      </c>
    </row>
    <row r="26" spans="1:7" ht="24">
      <c r="A26" s="17" t="s">
        <v>25</v>
      </c>
      <c r="B26" s="18">
        <f>ROUND(B25/B27,2)</f>
        <v>5.3</v>
      </c>
      <c r="C26" s="18">
        <f>ROUND(C25/B27,2)</f>
        <v>0.79</v>
      </c>
      <c r="D26" s="18">
        <f>+ROUND(D25/B27,2)</f>
        <v>6.09</v>
      </c>
      <c r="E26" s="18">
        <f>ROUND(E25/E27,2)</f>
        <v>5.75</v>
      </c>
      <c r="F26" s="18">
        <f>ROUND(F25/E27,2)</f>
        <v>0.31</v>
      </c>
      <c r="G26" s="18">
        <f>+ROUND(G25/E27,2)</f>
        <v>6.05</v>
      </c>
    </row>
    <row r="27" spans="1:7" s="20" customFormat="1" ht="24">
      <c r="A27" s="19" t="s">
        <v>27</v>
      </c>
      <c r="B27" s="32">
        <v>730.74</v>
      </c>
      <c r="C27" s="32"/>
      <c r="D27" s="32">
        <v>738.45</v>
      </c>
      <c r="E27" s="32">
        <v>656.22</v>
      </c>
      <c r="F27" s="32"/>
      <c r="G27" s="32">
        <v>718.11</v>
      </c>
    </row>
    <row r="28" spans="1:7" s="20" customFormat="1" ht="24">
      <c r="A28" s="19" t="s">
        <v>28</v>
      </c>
      <c r="B28" s="32">
        <v>7.19</v>
      </c>
      <c r="C28" s="32"/>
      <c r="D28" s="32">
        <v>7.37</v>
      </c>
      <c r="E28" s="32">
        <v>7.19</v>
      </c>
      <c r="F28" s="32"/>
      <c r="G28" s="32">
        <v>7.37</v>
      </c>
    </row>
    <row r="29" spans="1:7" s="20" customFormat="1" ht="24">
      <c r="A29" s="19" t="s">
        <v>29</v>
      </c>
      <c r="B29" s="32">
        <f>+ROUND(B27*B28,2)</f>
        <v>5254.02</v>
      </c>
      <c r="C29" s="32" t="s">
        <v>26</v>
      </c>
      <c r="D29" s="32">
        <v>5203.0524000000005</v>
      </c>
      <c r="E29" s="32">
        <f>+ROUND(E27*E28,2)</f>
        <v>4718.22</v>
      </c>
      <c r="F29" s="32" t="s">
        <v>26</v>
      </c>
      <c r="G29" s="32">
        <v>5203.0524000000005</v>
      </c>
    </row>
    <row r="30" spans="1:7" ht="24">
      <c r="A30" s="17" t="s">
        <v>30</v>
      </c>
      <c r="B30" s="21">
        <f>B29-B25</f>
        <v>1377.9300000000003</v>
      </c>
      <c r="C30" s="22" t="s">
        <v>26</v>
      </c>
      <c r="D30" s="21">
        <f>B29-D25</f>
        <v>802.55000000000018</v>
      </c>
      <c r="E30" s="21">
        <f>E29-E25</f>
        <v>947.70000000000073</v>
      </c>
      <c r="F30" s="22" t="s">
        <v>26</v>
      </c>
      <c r="G30" s="21">
        <f>E29-G25</f>
        <v>747.32000000000062</v>
      </c>
    </row>
    <row r="31" spans="1:7" ht="24">
      <c r="A31" s="23" t="s">
        <v>31</v>
      </c>
      <c r="B31" s="24">
        <f>(B28-B26)</f>
        <v>1.8900000000000006</v>
      </c>
      <c r="C31" s="25" t="s">
        <v>26</v>
      </c>
      <c r="D31" s="24">
        <f>B28-D26</f>
        <v>1.1000000000000005</v>
      </c>
      <c r="E31" s="24">
        <f>E28-E26</f>
        <v>1.4400000000000004</v>
      </c>
      <c r="F31" s="25" t="s">
        <v>26</v>
      </c>
      <c r="G31" s="24">
        <f>E28-G26</f>
        <v>1.1400000000000006</v>
      </c>
    </row>
  </sheetData>
  <mergeCells count="10">
    <mergeCell ref="B28:D28"/>
    <mergeCell ref="E28:G28"/>
    <mergeCell ref="B29:D29"/>
    <mergeCell ref="E29:G29"/>
    <mergeCell ref="A3:A5"/>
    <mergeCell ref="B3:G3"/>
    <mergeCell ref="B4:D4"/>
    <mergeCell ref="E4:G4"/>
    <mergeCell ref="B27:D27"/>
    <mergeCell ref="E27:G27"/>
  </mergeCells>
  <pageMargins left="0.28999999999999998" right="0.31" top="0.75" bottom="0.75" header="0.3" footer="0.3"/>
  <pageSetup paperSize="9" scale="90" orientation="portrait" r:id="rId1"/>
  <ignoredErrors>
    <ignoredError sqref="D12 D21 D25 D6:D7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3" sqref="A3:A5"/>
    </sheetView>
  </sheetViews>
  <sheetFormatPr defaultRowHeight="14.25"/>
  <cols>
    <col min="1" max="1" width="39" customWidth="1"/>
    <col min="2" max="7" width="10.25" customWidth="1"/>
  </cols>
  <sheetData>
    <row r="1" spans="1:7" ht="27.75">
      <c r="A1" s="1" t="s">
        <v>48</v>
      </c>
      <c r="B1" s="1"/>
      <c r="C1" s="1"/>
      <c r="D1" s="1"/>
      <c r="E1" s="1"/>
      <c r="F1" s="1"/>
      <c r="G1" s="1"/>
    </row>
    <row r="2" spans="1:7" ht="21.75">
      <c r="A2" s="2"/>
      <c r="B2" s="2"/>
      <c r="C2" s="2"/>
      <c r="D2" s="2"/>
      <c r="E2" s="2"/>
      <c r="F2" s="2"/>
      <c r="G2" s="3" t="s">
        <v>0</v>
      </c>
    </row>
    <row r="3" spans="1:7" ht="27.75">
      <c r="A3" s="33" t="s">
        <v>35</v>
      </c>
      <c r="B3" s="36" t="s">
        <v>34</v>
      </c>
      <c r="C3" s="37"/>
      <c r="D3" s="37"/>
      <c r="E3" s="37"/>
      <c r="F3" s="37"/>
      <c r="G3" s="38"/>
    </row>
    <row r="4" spans="1:7" ht="27.75">
      <c r="A4" s="34"/>
      <c r="B4" s="39" t="s">
        <v>32</v>
      </c>
      <c r="C4" s="39"/>
      <c r="D4" s="39"/>
      <c r="E4" s="39" t="s">
        <v>33</v>
      </c>
      <c r="F4" s="39"/>
      <c r="G4" s="39"/>
    </row>
    <row r="5" spans="1:7" ht="23.25" customHeight="1">
      <c r="A5" s="35"/>
      <c r="B5" s="4" t="s">
        <v>2</v>
      </c>
      <c r="C5" s="4" t="s">
        <v>3</v>
      </c>
      <c r="D5" s="4" t="s">
        <v>4</v>
      </c>
      <c r="E5" s="4" t="s">
        <v>2</v>
      </c>
      <c r="F5" s="4" t="s">
        <v>3</v>
      </c>
      <c r="G5" s="4" t="s">
        <v>4</v>
      </c>
    </row>
    <row r="6" spans="1:7" ht="24">
      <c r="A6" s="5" t="s">
        <v>36</v>
      </c>
      <c r="B6" s="6">
        <f>+B7+B10+B17</f>
        <v>3303.1000000000004</v>
      </c>
      <c r="C6" s="6">
        <f>+C7+C10+C17</f>
        <v>2753.26</v>
      </c>
      <c r="D6" s="6">
        <f t="shared" ref="D6:D15" si="0">+B6+C6</f>
        <v>6056.3600000000006</v>
      </c>
      <c r="E6" s="6">
        <f>+E7+E10+E17</f>
        <v>4303.2700000000004</v>
      </c>
      <c r="F6" s="6">
        <f>+F7+F10+F17</f>
        <v>1371.39</v>
      </c>
      <c r="G6" s="6">
        <f t="shared" ref="G6:G15" si="1">+E6+F6</f>
        <v>5674.6600000000008</v>
      </c>
    </row>
    <row r="7" spans="1:7" ht="24">
      <c r="A7" s="7" t="s">
        <v>6</v>
      </c>
      <c r="B7" s="8">
        <f>+B8+B9</f>
        <v>1221.69</v>
      </c>
      <c r="C7" s="8">
        <f>+C8+C9</f>
        <v>2336</v>
      </c>
      <c r="D7" s="8">
        <f t="shared" si="0"/>
        <v>3557.69</v>
      </c>
      <c r="E7" s="8">
        <f>+E8+E9</f>
        <v>1470.31</v>
      </c>
      <c r="F7" s="8">
        <f>+F8+F9</f>
        <v>996.43000000000006</v>
      </c>
      <c r="G7" s="8">
        <f t="shared" si="1"/>
        <v>2466.7399999999998</v>
      </c>
    </row>
    <row r="8" spans="1:7" ht="24">
      <c r="A8" s="9" t="s">
        <v>9</v>
      </c>
      <c r="B8" s="10">
        <v>111.16</v>
      </c>
      <c r="C8" s="10">
        <v>1378.11</v>
      </c>
      <c r="D8" s="10">
        <f t="shared" si="0"/>
        <v>1489.27</v>
      </c>
      <c r="E8" s="10">
        <v>162.71</v>
      </c>
      <c r="F8" s="10">
        <v>800.49</v>
      </c>
      <c r="G8" s="10">
        <f t="shared" si="1"/>
        <v>963.2</v>
      </c>
    </row>
    <row r="9" spans="1:7" ht="24">
      <c r="A9" s="9" t="s">
        <v>10</v>
      </c>
      <c r="B9" s="10">
        <v>1110.53</v>
      </c>
      <c r="C9" s="10">
        <v>957.89</v>
      </c>
      <c r="D9" s="10">
        <f t="shared" si="0"/>
        <v>2068.42</v>
      </c>
      <c r="E9" s="10">
        <v>1307.5999999999999</v>
      </c>
      <c r="F9" s="10">
        <v>195.94</v>
      </c>
      <c r="G9" s="10">
        <f t="shared" si="1"/>
        <v>1503.54</v>
      </c>
    </row>
    <row r="10" spans="1:7" ht="24">
      <c r="A10" s="7" t="s">
        <v>11</v>
      </c>
      <c r="B10" s="8">
        <f>+B11+B12+B13+B14+B15+B16</f>
        <v>2081.4100000000003</v>
      </c>
      <c r="C10" s="8">
        <f>+C11+C12+C13+C14+C15+C16</f>
        <v>21.05</v>
      </c>
      <c r="D10" s="8">
        <f t="shared" si="0"/>
        <v>2102.4600000000005</v>
      </c>
      <c r="E10" s="8">
        <f>+E11+E12+E13+E14+E15+E16</f>
        <v>2832.96</v>
      </c>
      <c r="F10" s="8">
        <f>+F11+F12+F13+F14+F15+F16</f>
        <v>3.72</v>
      </c>
      <c r="G10" s="8">
        <f t="shared" si="1"/>
        <v>2836.68</v>
      </c>
    </row>
    <row r="11" spans="1:7" ht="24">
      <c r="A11" s="9" t="s">
        <v>13</v>
      </c>
      <c r="B11" s="10">
        <v>1569.89</v>
      </c>
      <c r="C11" s="10">
        <v>0</v>
      </c>
      <c r="D11" s="11">
        <f t="shared" si="0"/>
        <v>1569.89</v>
      </c>
      <c r="E11" s="10">
        <v>2563.4299999999998</v>
      </c>
      <c r="F11" s="10">
        <v>0</v>
      </c>
      <c r="G11" s="11">
        <f t="shared" si="1"/>
        <v>2563.4299999999998</v>
      </c>
    </row>
    <row r="12" spans="1:7" ht="24">
      <c r="A12" s="9" t="s">
        <v>14</v>
      </c>
      <c r="B12" s="10">
        <v>97.95</v>
      </c>
      <c r="C12" s="26">
        <v>0</v>
      </c>
      <c r="D12" s="11">
        <f t="shared" si="0"/>
        <v>97.95</v>
      </c>
      <c r="E12" s="10">
        <v>67.13</v>
      </c>
      <c r="F12" s="26">
        <v>0</v>
      </c>
      <c r="G12" s="11">
        <f t="shared" si="1"/>
        <v>67.13</v>
      </c>
    </row>
    <row r="13" spans="1:7" ht="24">
      <c r="A13" s="9" t="s">
        <v>15</v>
      </c>
      <c r="B13" s="27">
        <v>163.04</v>
      </c>
      <c r="C13" s="27">
        <v>21.05</v>
      </c>
      <c r="D13" s="12">
        <f t="shared" si="0"/>
        <v>184.09</v>
      </c>
      <c r="E13" s="27">
        <v>10.66</v>
      </c>
      <c r="F13" s="27">
        <v>0</v>
      </c>
      <c r="G13" s="12">
        <f t="shared" si="1"/>
        <v>10.66</v>
      </c>
    </row>
    <row r="14" spans="1:7" ht="24">
      <c r="A14" s="13" t="s">
        <v>16</v>
      </c>
      <c r="B14" s="27">
        <v>246.32</v>
      </c>
      <c r="C14" s="27">
        <v>0</v>
      </c>
      <c r="D14" s="12">
        <f t="shared" si="0"/>
        <v>246.32</v>
      </c>
      <c r="E14" s="27">
        <v>186.92</v>
      </c>
      <c r="F14" s="27">
        <v>0</v>
      </c>
      <c r="G14" s="12">
        <f t="shared" si="1"/>
        <v>186.92</v>
      </c>
    </row>
    <row r="15" spans="1:7" ht="24">
      <c r="A15" s="9" t="s">
        <v>17</v>
      </c>
      <c r="B15" s="27">
        <v>0</v>
      </c>
      <c r="C15" s="27">
        <v>0</v>
      </c>
      <c r="D15" s="12">
        <f t="shared" si="0"/>
        <v>0</v>
      </c>
      <c r="E15" s="27">
        <v>0</v>
      </c>
      <c r="F15" s="27">
        <v>0</v>
      </c>
      <c r="G15" s="12">
        <f t="shared" si="1"/>
        <v>0</v>
      </c>
    </row>
    <row r="16" spans="1:7" ht="24">
      <c r="A16" s="9" t="s">
        <v>18</v>
      </c>
      <c r="B16" s="27">
        <v>4.21</v>
      </c>
      <c r="C16" s="27">
        <v>0</v>
      </c>
      <c r="D16" s="12">
        <f>+B16+C16</f>
        <v>4.21</v>
      </c>
      <c r="E16" s="27">
        <v>4.82</v>
      </c>
      <c r="F16" s="27">
        <v>3.72</v>
      </c>
      <c r="G16" s="12">
        <f>+E16+F16</f>
        <v>8.5400000000000009</v>
      </c>
    </row>
    <row r="17" spans="1:7" ht="24">
      <c r="A17" s="7" t="s">
        <v>19</v>
      </c>
      <c r="B17" s="28">
        <v>0</v>
      </c>
      <c r="C17" s="28">
        <f>ROUND((B7+C7+B10+C10)*0.07,2)</f>
        <v>396.21</v>
      </c>
      <c r="D17" s="29">
        <f>+B17+C17</f>
        <v>396.21</v>
      </c>
      <c r="E17" s="28">
        <v>0</v>
      </c>
      <c r="F17" s="28">
        <f>ROUND((E7+F7+E10+F10)*0.07,2)</f>
        <v>371.24</v>
      </c>
      <c r="G17" s="29">
        <f>+E17+F17</f>
        <v>371.24</v>
      </c>
    </row>
    <row r="18" spans="1:7" ht="24">
      <c r="A18" s="7" t="s">
        <v>37</v>
      </c>
      <c r="B18" s="28">
        <f>+B19+B20+B21+B22</f>
        <v>631.54937142857136</v>
      </c>
      <c r="C18" s="28">
        <f t="shared" ref="C18:F18" si="2">+C19+C20+C21+C22</f>
        <v>1919.2406285714287</v>
      </c>
      <c r="D18" s="28">
        <f>+B18+C18</f>
        <v>2550.79</v>
      </c>
      <c r="E18" s="28">
        <f t="shared" si="2"/>
        <v>350.09278592375364</v>
      </c>
      <c r="F18" s="28">
        <f t="shared" si="2"/>
        <v>2256.887214076246</v>
      </c>
      <c r="G18" s="28">
        <f t="shared" ref="G18:G23" si="3">+E18+F18</f>
        <v>2606.9799999999996</v>
      </c>
    </row>
    <row r="19" spans="1:7" ht="24">
      <c r="A19" s="9" t="s">
        <v>21</v>
      </c>
      <c r="B19" s="27">
        <v>631.54937142857136</v>
      </c>
      <c r="C19" s="27">
        <v>700.03062857142857</v>
      </c>
      <c r="D19" s="27">
        <f t="shared" ref="D19:D23" si="4">+B19+C19</f>
        <v>1331.58</v>
      </c>
      <c r="E19" s="27">
        <v>350.09278592375364</v>
      </c>
      <c r="F19" s="27">
        <v>1161.0672140762463</v>
      </c>
      <c r="G19" s="12">
        <f t="shared" si="3"/>
        <v>1511.1599999999999</v>
      </c>
    </row>
    <row r="20" spans="1:7" ht="24">
      <c r="A20" s="16" t="s">
        <v>22</v>
      </c>
      <c r="B20" s="27">
        <v>0</v>
      </c>
      <c r="C20" s="27">
        <v>404.83</v>
      </c>
      <c r="D20" s="27">
        <f t="shared" si="4"/>
        <v>404.83</v>
      </c>
      <c r="E20" s="27">
        <v>0</v>
      </c>
      <c r="F20" s="27">
        <v>108.45</v>
      </c>
      <c r="G20" s="12">
        <f t="shared" si="3"/>
        <v>108.45</v>
      </c>
    </row>
    <row r="21" spans="1:7" ht="24">
      <c r="A21" s="16" t="s">
        <v>23</v>
      </c>
      <c r="B21" s="27">
        <v>0</v>
      </c>
      <c r="C21" s="27">
        <v>206.15</v>
      </c>
      <c r="D21" s="27">
        <f t="shared" si="4"/>
        <v>206.15</v>
      </c>
      <c r="E21" s="27">
        <v>0</v>
      </c>
      <c r="F21" s="27">
        <v>73.36</v>
      </c>
      <c r="G21" s="12">
        <f t="shared" si="3"/>
        <v>73.36</v>
      </c>
    </row>
    <row r="22" spans="1:7" s="20" customFormat="1" ht="24">
      <c r="A22" s="9" t="s">
        <v>38</v>
      </c>
      <c r="B22" s="30">
        <v>0</v>
      </c>
      <c r="C22" s="30">
        <v>608.23</v>
      </c>
      <c r="D22" s="27">
        <f t="shared" si="4"/>
        <v>608.23</v>
      </c>
      <c r="E22" s="30">
        <v>0</v>
      </c>
      <c r="F22" s="30">
        <v>914.01</v>
      </c>
      <c r="G22" s="30">
        <f t="shared" si="3"/>
        <v>914.01</v>
      </c>
    </row>
    <row r="23" spans="1:7" ht="24">
      <c r="A23" s="17" t="s">
        <v>39</v>
      </c>
      <c r="B23" s="28">
        <f>+B6+B18</f>
        <v>3934.6493714285716</v>
      </c>
      <c r="C23" s="28">
        <f>+C6+C18</f>
        <v>4672.5006285714289</v>
      </c>
      <c r="D23" s="28">
        <f t="shared" si="4"/>
        <v>8607.1500000000015</v>
      </c>
      <c r="E23" s="28">
        <f t="shared" ref="E23:F23" si="5">SUM(E6,E18)</f>
        <v>4653.362785923754</v>
      </c>
      <c r="F23" s="28">
        <f t="shared" si="5"/>
        <v>3628.2772140762463</v>
      </c>
      <c r="G23" s="28">
        <f t="shared" si="3"/>
        <v>8281.64</v>
      </c>
    </row>
    <row r="24" spans="1:7" ht="24">
      <c r="A24" s="17" t="s">
        <v>40</v>
      </c>
      <c r="B24" s="28">
        <f>B23/B25</f>
        <v>0.9298298440366416</v>
      </c>
      <c r="C24" s="28">
        <f>C23/B25</f>
        <v>1.1041976350610005</v>
      </c>
      <c r="D24" s="28">
        <f>D23/B25</f>
        <v>2.0340274790976425</v>
      </c>
      <c r="E24" s="28">
        <f>E23/E25</f>
        <v>1.8268325930221276</v>
      </c>
      <c r="F24" s="28">
        <f>F23/E25</f>
        <v>1.4244011000483845</v>
      </c>
      <c r="G24" s="28">
        <f>G23/E25</f>
        <v>3.2512336930705117</v>
      </c>
    </row>
    <row r="25" spans="1:7" s="20" customFormat="1" ht="24">
      <c r="A25" s="19" t="s">
        <v>41</v>
      </c>
      <c r="B25" s="43">
        <v>4231.58</v>
      </c>
      <c r="C25" s="44"/>
      <c r="D25" s="45"/>
      <c r="E25" s="43">
        <v>2547.23</v>
      </c>
      <c r="F25" s="44"/>
      <c r="G25" s="45"/>
    </row>
    <row r="26" spans="1:7" s="20" customFormat="1" ht="24">
      <c r="A26" s="19" t="s">
        <v>42</v>
      </c>
      <c r="B26" s="40">
        <v>3.31</v>
      </c>
      <c r="C26" s="41"/>
      <c r="D26" s="42"/>
      <c r="E26" s="40">
        <v>3.31</v>
      </c>
      <c r="F26" s="41"/>
      <c r="G26" s="42"/>
    </row>
    <row r="27" spans="1:7" ht="24">
      <c r="A27" s="19" t="s">
        <v>43</v>
      </c>
      <c r="B27" s="40">
        <f>B25*B26</f>
        <v>14006.5298</v>
      </c>
      <c r="C27" s="41"/>
      <c r="D27" s="42"/>
      <c r="E27" s="40">
        <f>E25*E26</f>
        <v>8431.3312999999998</v>
      </c>
      <c r="F27" s="41"/>
      <c r="G27" s="42"/>
    </row>
    <row r="28" spans="1:7" ht="24">
      <c r="A28" s="17" t="s">
        <v>44</v>
      </c>
      <c r="B28" s="28">
        <f>B27-B23</f>
        <v>10071.880428571429</v>
      </c>
      <c r="C28" s="28"/>
      <c r="D28" s="28">
        <f>B27-D23</f>
        <v>5399.3797999999988</v>
      </c>
      <c r="E28" s="28">
        <f>E27-E23</f>
        <v>3777.9685140762458</v>
      </c>
      <c r="F28" s="28"/>
      <c r="G28" s="28">
        <f>E27-G23</f>
        <v>149.69130000000041</v>
      </c>
    </row>
    <row r="29" spans="1:7" ht="24">
      <c r="A29" s="23" t="s">
        <v>45</v>
      </c>
      <c r="B29" s="31">
        <f>B26-B24</f>
        <v>2.3801701559633583</v>
      </c>
      <c r="C29" s="31"/>
      <c r="D29" s="31">
        <f>B26-D24</f>
        <v>1.2759725209023576</v>
      </c>
      <c r="E29" s="31">
        <f>E26-E24</f>
        <v>1.4831674069778724</v>
      </c>
      <c r="F29" s="31"/>
      <c r="G29" s="31">
        <f>E26-G24</f>
        <v>5.8766306929488366E-2</v>
      </c>
    </row>
  </sheetData>
  <mergeCells count="10">
    <mergeCell ref="B26:D26"/>
    <mergeCell ref="E26:G26"/>
    <mergeCell ref="B27:D27"/>
    <mergeCell ref="E27:G27"/>
    <mergeCell ref="A3:A5"/>
    <mergeCell ref="B3:G3"/>
    <mergeCell ref="B4:D4"/>
    <mergeCell ref="E4:G4"/>
    <mergeCell ref="B25:D25"/>
    <mergeCell ref="E25:G25"/>
  </mergeCells>
  <pageMargins left="0.31" right="0.31" top="0.75" bottom="0.75" header="0.3" footer="0.3"/>
  <pageSetup paperSize="9" scale="90" orientation="portrait" r:id="rId1"/>
  <ignoredErrors>
    <ignoredError sqref="D6:D7 D1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ข้าวนาปี</vt:lpstr>
      <vt:lpstr>ข้าวนาปรัง</vt:lpstr>
      <vt:lpstr>ปาล์มน้ำมัน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ิปิยมาภรณ์ ศรีสุข</dc:creator>
  <cp:lastModifiedBy>1219</cp:lastModifiedBy>
  <cp:lastPrinted>2018-10-18T08:13:59Z</cp:lastPrinted>
  <dcterms:created xsi:type="dcterms:W3CDTF">2018-08-10T04:10:51Z</dcterms:created>
  <dcterms:modified xsi:type="dcterms:W3CDTF">2018-10-18T08:14:02Z</dcterms:modified>
</cp:coreProperties>
</file>