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ข้าวนาปี" sheetId="1" r:id="rId1"/>
    <sheet name="ข้าวนาปรัง" sheetId="2" r:id="rId2"/>
    <sheet name="อ้อยโรงงาน" sheetId="3" r:id="rId3"/>
  </sheets>
  <calcPr calcId="144525"/>
</workbook>
</file>

<file path=xl/calcChain.xml><?xml version="1.0" encoding="utf-8"?>
<calcChain xmlns="http://schemas.openxmlformats.org/spreadsheetml/2006/main">
  <c r="C20" i="3"/>
  <c r="B29"/>
  <c r="D24"/>
  <c r="D23"/>
  <c r="D22"/>
  <c r="C21"/>
  <c r="B21"/>
  <c r="D21" s="1"/>
  <c r="D19"/>
  <c r="D18"/>
  <c r="D17"/>
  <c r="D16"/>
  <c r="D15"/>
  <c r="D14"/>
  <c r="D13"/>
  <c r="C12"/>
  <c r="B12"/>
  <c r="D12" s="1"/>
  <c r="D11"/>
  <c r="D10"/>
  <c r="D9"/>
  <c r="D8"/>
  <c r="C7"/>
  <c r="B7"/>
  <c r="C12" i="1"/>
  <c r="B12"/>
  <c r="D7" i="3" l="1"/>
  <c r="B6"/>
  <c r="B25" s="1"/>
  <c r="B30" s="1"/>
  <c r="C6" l="1"/>
  <c r="D20"/>
  <c r="B26"/>
  <c r="B31" s="1"/>
  <c r="C25" l="1"/>
  <c r="D6"/>
  <c r="C26" l="1"/>
  <c r="D25"/>
  <c r="D26" l="1"/>
  <c r="D31" s="1"/>
  <c r="D30"/>
  <c r="B29" i="2" l="1"/>
  <c r="C21"/>
  <c r="B21"/>
  <c r="C12"/>
  <c r="B12"/>
  <c r="C7"/>
  <c r="B7"/>
  <c r="D24"/>
  <c r="D23"/>
  <c r="D22"/>
  <c r="D19"/>
  <c r="D18"/>
  <c r="D17"/>
  <c r="D16"/>
  <c r="D15"/>
  <c r="D14"/>
  <c r="D13"/>
  <c r="D11"/>
  <c r="D10"/>
  <c r="D9"/>
  <c r="D8"/>
  <c r="B28" i="1"/>
  <c r="C20"/>
  <c r="B20"/>
  <c r="D23"/>
  <c r="D22"/>
  <c r="D21"/>
  <c r="D18"/>
  <c r="D17"/>
  <c r="D16"/>
  <c r="D15"/>
  <c r="D14"/>
  <c r="D13"/>
  <c r="D11"/>
  <c r="D10"/>
  <c r="D9"/>
  <c r="D8"/>
  <c r="C7"/>
  <c r="B7"/>
  <c r="D7" l="1"/>
  <c r="D12" i="2"/>
  <c r="C20"/>
  <c r="D20" s="1"/>
  <c r="B6"/>
  <c r="B25" s="1"/>
  <c r="B26" s="1"/>
  <c r="B31" s="1"/>
  <c r="B6" i="1"/>
  <c r="B24" s="1"/>
  <c r="B25" s="1"/>
  <c r="B30" s="1"/>
  <c r="C19"/>
  <c r="D19" s="1"/>
  <c r="D21" i="2"/>
  <c r="D7"/>
  <c r="D20" i="1"/>
  <c r="D12"/>
  <c r="B30" i="2" l="1"/>
  <c r="B29" i="1"/>
  <c r="C6" i="2"/>
  <c r="C6" i="1"/>
  <c r="C25" i="2" l="1"/>
  <c r="D6"/>
  <c r="C24" i="1"/>
  <c r="D6"/>
  <c r="C26" i="2" l="1"/>
  <c r="D25"/>
  <c r="C25" i="1"/>
  <c r="D24"/>
  <c r="D26" i="2" l="1"/>
  <c r="D31" s="1"/>
  <c r="D30"/>
  <c r="D25" i="1"/>
  <c r="D30" s="1"/>
  <c r="D29"/>
</calcChain>
</file>

<file path=xl/sharedStrings.xml><?xml version="1.0" encoding="utf-8"?>
<sst xmlns="http://schemas.openxmlformats.org/spreadsheetml/2006/main" count="110" uniqueCount="37">
  <si>
    <t>หน่วย: บาท/ไร่</t>
  </si>
  <si>
    <t>รายการ</t>
  </si>
  <si>
    <t>เงินสด</t>
  </si>
  <si>
    <t>ประเมิน</t>
  </si>
  <si>
    <t>รวม</t>
  </si>
  <si>
    <t>1. ต้นทุนผันแปร</t>
  </si>
  <si>
    <t xml:space="preserve">  1.1 ค่าแรงงาน</t>
  </si>
  <si>
    <t xml:space="preserve">      เตรียมดิน</t>
  </si>
  <si>
    <t xml:space="preserve">      ปลูก</t>
  </si>
  <si>
    <t xml:space="preserve">      ดูแลรักษา</t>
  </si>
  <si>
    <t xml:space="preserve">      เก็บเกี่ยว</t>
  </si>
  <si>
    <t xml:space="preserve">  1.2 ค่าวัสดุ</t>
  </si>
  <si>
    <t xml:space="preserve">      ค่าพันธุ์ </t>
  </si>
  <si>
    <t xml:space="preserve">      ค่าปุ๋ย</t>
  </si>
  <si>
    <t xml:space="preserve">      ค่ายาปราบศัตรูพืชและวัชพืช</t>
  </si>
  <si>
    <t xml:space="preserve">      ค่าสารอื่นๆ และวัสดุปรับปรุงดิน</t>
  </si>
  <si>
    <t xml:space="preserve">      ค่าน้ำมันเชื้อเพลิงและหล่อลื่น</t>
  </si>
  <si>
    <t xml:space="preserve">      ค่าวัสดุการเกษตรและวัสดุสิ้นเปลือง</t>
  </si>
  <si>
    <t xml:space="preserve">      ค่าซ่อมแซมอุปกรณ์การเกษตร</t>
  </si>
  <si>
    <t xml:space="preserve">  1.3 ค่าเสียโอกาสเงินลงทุน</t>
  </si>
  <si>
    <t>2. ต้นทุนคงที่</t>
  </si>
  <si>
    <t xml:space="preserve">  2.1 ค่าเช่าที่ดิน</t>
  </si>
  <si>
    <t xml:space="preserve">  2.2 ค่าเสื่อมอุปกรณ์การเกษตร</t>
  </si>
  <si>
    <t xml:space="preserve">  2.3 ค่าเสียโอกาสเงินลงทุนอุปกรณ์การเกษตร</t>
  </si>
  <si>
    <t>3. ต้นทุนรวมต่อไร่</t>
  </si>
  <si>
    <t>4. ต้นทุนรวมต่อกิโลกรัม</t>
  </si>
  <si>
    <t/>
  </si>
  <si>
    <t>5. ผลผลิตต่อไร่ (กิโลกรัม)</t>
  </si>
  <si>
    <t>6. ราคาที่เกษตรกรขายได้ที่ไร่นา (บาท/กิโลกรัม)</t>
  </si>
  <si>
    <t>7. ผลตอบแทนต่อไร่</t>
  </si>
  <si>
    <t>8. ผลตอบแทนสุทธิต่อไร่</t>
  </si>
  <si>
    <t>9. ผลตอบแทนสุทธิต่อกิโลกรัม</t>
  </si>
  <si>
    <t>S1/S2</t>
  </si>
  <si>
    <t>สิงห์บุรี</t>
  </si>
  <si>
    <t>ตารางที่ 52  ต้นทุนการผลิตข้าวนาปี แยกตามลักษณะความเหมาะสมของพื้นที่</t>
  </si>
  <si>
    <t>ตารางที่ 53  ต้นทุนการผลิตข้าวนาปรัง แยกตามลักษณะความเหมาะสมของพื้นที่</t>
  </si>
  <si>
    <t>ตารางที่ 54  ต้นทุนการผลิตอ้อยโรงงาน แยกตามลักษณะความเหมาะสมของพื้นที่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</si>
</sst>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87" formatCode="_-* #,##0.00_-;\-* #,##0.00_-;_-* &quot;-&quot;??_-;_-@_-"/>
    <numFmt numFmtId="188" formatCode="#,##0.000"/>
  </numFmts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indexed="8"/>
      <name val="TH SarabunPSK"/>
      <family val="2"/>
    </font>
    <font>
      <sz val="14"/>
      <name val="AngsanaUPC"/>
      <family val="1"/>
    </font>
    <font>
      <b/>
      <sz val="16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87" fontId="8" fillId="0" borderId="0" applyFont="0" applyFill="0" applyBorder="0" applyAlignment="0" applyProtection="0"/>
    <xf numFmtId="0" fontId="8" fillId="0" borderId="0"/>
  </cellStyleXfs>
  <cellXfs count="35">
    <xf numFmtId="0" fontId="0" fillId="0" borderId="0" xfId="0"/>
    <xf numFmtId="2" fontId="3" fillId="0" borderId="0" xfId="2" applyNumberFormat="1" applyFont="1" applyFill="1" applyBorder="1" applyAlignment="1"/>
    <xf numFmtId="2" fontId="4" fillId="0" borderId="1" xfId="2" applyNumberFormat="1" applyFont="1" applyFill="1" applyBorder="1" applyAlignment="1"/>
    <xf numFmtId="2" fontId="4" fillId="0" borderId="1" xfId="2" applyNumberFormat="1" applyFont="1" applyFill="1" applyBorder="1" applyAlignment="1">
      <alignment horizontal="right"/>
    </xf>
    <xf numFmtId="49" fontId="5" fillId="0" borderId="8" xfId="2" applyNumberFormat="1" applyFont="1" applyFill="1" applyBorder="1" applyAlignment="1">
      <alignment horizontal="center" vertical="center"/>
    </xf>
    <xf numFmtId="2" fontId="5" fillId="0" borderId="9" xfId="2" applyNumberFormat="1" applyFont="1" applyFill="1" applyBorder="1" applyAlignment="1">
      <alignment vertical="center"/>
    </xf>
    <xf numFmtId="43" fontId="5" fillId="0" borderId="9" xfId="1" applyFont="1" applyFill="1" applyBorder="1" applyAlignment="1">
      <alignment horizontal="right"/>
    </xf>
    <xf numFmtId="2" fontId="5" fillId="0" borderId="10" xfId="2" applyNumberFormat="1" applyFont="1" applyFill="1" applyBorder="1" applyAlignment="1">
      <alignment vertical="center"/>
    </xf>
    <xf numFmtId="43" fontId="5" fillId="0" borderId="10" xfId="1" applyFont="1" applyFill="1" applyBorder="1" applyAlignment="1">
      <alignment horizontal="right"/>
    </xf>
    <xf numFmtId="2" fontId="6" fillId="0" borderId="10" xfId="2" applyNumberFormat="1" applyFont="1" applyFill="1" applyBorder="1" applyAlignment="1">
      <alignment vertical="center"/>
    </xf>
    <xf numFmtId="43" fontId="6" fillId="0" borderId="10" xfId="1" applyFont="1" applyFill="1" applyBorder="1"/>
    <xf numFmtId="43" fontId="7" fillId="0" borderId="10" xfId="1" applyFont="1" applyFill="1" applyBorder="1"/>
    <xf numFmtId="43" fontId="7" fillId="0" borderId="10" xfId="1" applyFont="1" applyFill="1" applyBorder="1" applyAlignment="1">
      <alignment vertical="center"/>
    </xf>
    <xf numFmtId="2" fontId="6" fillId="0" borderId="10" xfId="3" applyNumberFormat="1" applyFont="1" applyBorder="1" applyAlignment="1">
      <alignment vertical="center"/>
    </xf>
    <xf numFmtId="4" fontId="5" fillId="0" borderId="10" xfId="1" applyNumberFormat="1" applyFont="1" applyFill="1" applyBorder="1" applyAlignment="1">
      <alignment vertical="center"/>
    </xf>
    <xf numFmtId="43" fontId="9" fillId="0" borderId="10" xfId="1" applyFont="1" applyFill="1" applyBorder="1" applyAlignment="1">
      <alignment vertical="center"/>
    </xf>
    <xf numFmtId="2" fontId="6" fillId="0" borderId="10" xfId="4" applyNumberFormat="1" applyFont="1" applyFill="1" applyBorder="1" applyAlignment="1">
      <alignment vertical="center"/>
    </xf>
    <xf numFmtId="2" fontId="5" fillId="0" borderId="10" xfId="4" applyNumberFormat="1" applyFont="1" applyFill="1" applyBorder="1" applyAlignment="1" applyProtection="1">
      <alignment horizontal="left" vertical="center"/>
    </xf>
    <xf numFmtId="4" fontId="5" fillId="2" borderId="10" xfId="2" applyNumberFormat="1" applyFont="1" applyFill="1" applyBorder="1" applyAlignment="1" applyProtection="1">
      <protection hidden="1"/>
    </xf>
    <xf numFmtId="2" fontId="6" fillId="0" borderId="10" xfId="4" applyNumberFormat="1" applyFont="1" applyFill="1" applyBorder="1" applyAlignment="1" applyProtection="1">
      <alignment horizontal="left" vertical="center"/>
    </xf>
    <xf numFmtId="0" fontId="0" fillId="0" borderId="0" xfId="0" applyFont="1"/>
    <xf numFmtId="4" fontId="5" fillId="0" borderId="10" xfId="2" applyNumberFormat="1" applyFont="1" applyFill="1" applyBorder="1" applyAlignment="1">
      <alignment horizontal="right"/>
    </xf>
    <xf numFmtId="4" fontId="5" fillId="0" borderId="10" xfId="2" applyNumberFormat="1" applyFont="1" applyFill="1" applyBorder="1" applyAlignment="1">
      <alignment horizontal="center"/>
    </xf>
    <xf numFmtId="2" fontId="5" fillId="0" borderId="11" xfId="4" applyNumberFormat="1" applyFont="1" applyFill="1" applyBorder="1" applyAlignment="1" applyProtection="1">
      <alignment horizontal="left" vertical="center"/>
    </xf>
    <xf numFmtId="4" fontId="5" fillId="0" borderId="11" xfId="2" applyNumberFormat="1" applyFont="1" applyFill="1" applyBorder="1" applyAlignment="1">
      <alignment horizontal="right"/>
    </xf>
    <xf numFmtId="3" fontId="5" fillId="0" borderId="11" xfId="2" applyNumberFormat="1" applyFont="1" applyFill="1" applyBorder="1" applyAlignment="1">
      <alignment horizontal="center"/>
    </xf>
    <xf numFmtId="4" fontId="6" fillId="0" borderId="10" xfId="2" applyNumberFormat="1" applyFont="1" applyFill="1" applyBorder="1" applyAlignment="1">
      <alignment horizontal="center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6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2" applyNumberFormat="1" applyFont="1" applyFill="1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center" vertical="center"/>
    </xf>
    <xf numFmtId="188" fontId="6" fillId="0" borderId="10" xfId="2" applyNumberFormat="1" applyFont="1" applyFill="1" applyBorder="1" applyAlignment="1">
      <alignment horizontal="center"/>
    </xf>
  </cellXfs>
  <cellStyles count="5">
    <cellStyle name="เครื่องหมายจุลภาค" xfId="1" builtinId="3"/>
    <cellStyle name="เครื่องหมายจุลภาค 3" xfId="3"/>
    <cellStyle name="ปกติ" xfId="0" builtinId="0"/>
    <cellStyle name="ปกติ 3" xfId="4"/>
    <cellStyle name="ปกติ_ประมาณการเดือน ธค.254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8" sqref="C8"/>
    </sheetView>
  </sheetViews>
  <sheetFormatPr defaultRowHeight="14.25"/>
  <cols>
    <col min="1" max="1" width="39.25" customWidth="1"/>
    <col min="2" max="4" width="12.125" customWidth="1"/>
  </cols>
  <sheetData>
    <row r="1" spans="1:4" ht="27.75">
      <c r="A1" s="1" t="s">
        <v>34</v>
      </c>
      <c r="B1" s="1"/>
      <c r="C1" s="1"/>
      <c r="D1" s="1"/>
    </row>
    <row r="2" spans="1:4" ht="21.75">
      <c r="A2" s="2"/>
      <c r="B2" s="2"/>
      <c r="C2" s="2"/>
      <c r="D2" s="3" t="s">
        <v>0</v>
      </c>
    </row>
    <row r="3" spans="1:4" ht="27.75">
      <c r="A3" s="27" t="s">
        <v>1</v>
      </c>
      <c r="B3" s="30" t="s">
        <v>33</v>
      </c>
      <c r="C3" s="31"/>
      <c r="D3" s="32"/>
    </row>
    <row r="4" spans="1:4" ht="27.75">
      <c r="A4" s="28"/>
      <c r="B4" s="33" t="s">
        <v>32</v>
      </c>
      <c r="C4" s="33"/>
      <c r="D4" s="33"/>
    </row>
    <row r="5" spans="1:4" ht="23.25" customHeight="1">
      <c r="A5" s="29"/>
      <c r="B5" s="4" t="s">
        <v>2</v>
      </c>
      <c r="C5" s="4" t="s">
        <v>3</v>
      </c>
      <c r="D5" s="4" t="s">
        <v>4</v>
      </c>
    </row>
    <row r="6" spans="1:4" ht="24">
      <c r="A6" s="5" t="s">
        <v>5</v>
      </c>
      <c r="B6" s="6">
        <f>+B7+B12+B19</f>
        <v>2901.42</v>
      </c>
      <c r="C6" s="6">
        <f>+C7+C12+C19</f>
        <v>366.93</v>
      </c>
      <c r="D6" s="6">
        <f>+B6+C6</f>
        <v>3268.35</v>
      </c>
    </row>
    <row r="7" spans="1:4" ht="24">
      <c r="A7" s="7" t="s">
        <v>6</v>
      </c>
      <c r="B7" s="8">
        <f>+B8+B9+B10+B11</f>
        <v>1329.6399999999999</v>
      </c>
      <c r="C7" s="8">
        <f>+C8+C9+C10+C11</f>
        <v>256.41000000000003</v>
      </c>
      <c r="D7" s="8">
        <f t="shared" ref="D7:D24" si="0">+B7+C7</f>
        <v>1586.05</v>
      </c>
    </row>
    <row r="8" spans="1:4" ht="24">
      <c r="A8" s="9" t="s">
        <v>7</v>
      </c>
      <c r="B8" s="10">
        <v>389.33</v>
      </c>
      <c r="C8" s="10">
        <v>13.33</v>
      </c>
      <c r="D8" s="10">
        <f t="shared" si="0"/>
        <v>402.65999999999997</v>
      </c>
    </row>
    <row r="9" spans="1:4" ht="24">
      <c r="A9" s="9" t="s">
        <v>8</v>
      </c>
      <c r="B9" s="11">
        <v>46.67</v>
      </c>
      <c r="C9" s="11">
        <v>3.33</v>
      </c>
      <c r="D9" s="10">
        <f t="shared" si="0"/>
        <v>50</v>
      </c>
    </row>
    <row r="10" spans="1:4" ht="24">
      <c r="A10" s="9" t="s">
        <v>9</v>
      </c>
      <c r="B10" s="11">
        <v>393.64</v>
      </c>
      <c r="C10" s="11">
        <v>239.75</v>
      </c>
      <c r="D10" s="10">
        <f t="shared" si="0"/>
        <v>633.39</v>
      </c>
    </row>
    <row r="11" spans="1:4" ht="24">
      <c r="A11" s="9" t="s">
        <v>10</v>
      </c>
      <c r="B11" s="11">
        <v>500</v>
      </c>
      <c r="C11" s="11">
        <v>0</v>
      </c>
      <c r="D11" s="10">
        <f t="shared" si="0"/>
        <v>500</v>
      </c>
    </row>
    <row r="12" spans="1:4" ht="24">
      <c r="A12" s="7" t="s">
        <v>11</v>
      </c>
      <c r="B12" s="8">
        <f>+B13+B14+B15+B16+B17+B18</f>
        <v>1571.7800000000002</v>
      </c>
      <c r="C12" s="8">
        <f>+C13+C14+C15+C16+C17+C18</f>
        <v>0</v>
      </c>
      <c r="D12" s="8">
        <f t="shared" si="0"/>
        <v>1571.7800000000002</v>
      </c>
    </row>
    <row r="13" spans="1:4" ht="24">
      <c r="A13" s="9" t="s">
        <v>12</v>
      </c>
      <c r="B13" s="11">
        <v>481.19</v>
      </c>
      <c r="C13" s="11">
        <v>0</v>
      </c>
      <c r="D13" s="11">
        <f t="shared" si="0"/>
        <v>481.19</v>
      </c>
    </row>
    <row r="14" spans="1:4" ht="24">
      <c r="A14" s="9" t="s">
        <v>13</v>
      </c>
      <c r="B14" s="11">
        <v>675.2</v>
      </c>
      <c r="C14" s="11">
        <v>0</v>
      </c>
      <c r="D14" s="11">
        <f t="shared" si="0"/>
        <v>675.2</v>
      </c>
    </row>
    <row r="15" spans="1:4" ht="24">
      <c r="A15" s="9" t="s">
        <v>14</v>
      </c>
      <c r="B15" s="11">
        <v>316.41000000000003</v>
      </c>
      <c r="C15" s="11">
        <v>0</v>
      </c>
      <c r="D15" s="11">
        <f t="shared" si="0"/>
        <v>316.41000000000003</v>
      </c>
    </row>
    <row r="16" spans="1:4" ht="24">
      <c r="A16" s="9" t="s">
        <v>15</v>
      </c>
      <c r="B16" s="12">
        <v>12.42</v>
      </c>
      <c r="C16" s="12">
        <v>0</v>
      </c>
      <c r="D16" s="11">
        <f t="shared" si="0"/>
        <v>12.42</v>
      </c>
    </row>
    <row r="17" spans="1:4" ht="24">
      <c r="A17" s="13" t="s">
        <v>16</v>
      </c>
      <c r="B17" s="12">
        <v>21.970000000000002</v>
      </c>
      <c r="C17" s="12">
        <v>0</v>
      </c>
      <c r="D17" s="11">
        <f t="shared" si="0"/>
        <v>21.970000000000002</v>
      </c>
    </row>
    <row r="18" spans="1:4" ht="24">
      <c r="A18" s="9" t="s">
        <v>17</v>
      </c>
      <c r="B18" s="12">
        <v>64.59</v>
      </c>
      <c r="C18" s="12">
        <v>0</v>
      </c>
      <c r="D18" s="11">
        <f t="shared" si="0"/>
        <v>64.59</v>
      </c>
    </row>
    <row r="19" spans="1:4" ht="24">
      <c r="A19" s="7" t="s">
        <v>19</v>
      </c>
      <c r="B19" s="15">
        <v>0</v>
      </c>
      <c r="C19" s="14">
        <f>ROUND((B7+C7+B12+C12)*0.07*6/12,2)</f>
        <v>110.52</v>
      </c>
      <c r="D19" s="14">
        <f t="shared" si="0"/>
        <v>110.52</v>
      </c>
    </row>
    <row r="20" spans="1:4" ht="24">
      <c r="A20" s="7" t="s">
        <v>20</v>
      </c>
      <c r="B20" s="15">
        <f>+B21+B22+B23</f>
        <v>423.35</v>
      </c>
      <c r="C20" s="15">
        <f>+C21+C22+C23</f>
        <v>629.25</v>
      </c>
      <c r="D20" s="14">
        <f t="shared" si="0"/>
        <v>1052.5999999999999</v>
      </c>
    </row>
    <row r="21" spans="1:4" ht="24">
      <c r="A21" s="9" t="s">
        <v>21</v>
      </c>
      <c r="B21" s="12">
        <v>423.35</v>
      </c>
      <c r="C21" s="12">
        <v>572.07000000000005</v>
      </c>
      <c r="D21" s="12">
        <f t="shared" si="0"/>
        <v>995.42000000000007</v>
      </c>
    </row>
    <row r="22" spans="1:4" ht="24">
      <c r="A22" s="16" t="s">
        <v>22</v>
      </c>
      <c r="B22" s="12">
        <v>0</v>
      </c>
      <c r="C22" s="12">
        <v>49.02</v>
      </c>
      <c r="D22" s="12">
        <f t="shared" si="0"/>
        <v>49.02</v>
      </c>
    </row>
    <row r="23" spans="1:4" ht="24">
      <c r="A23" s="16" t="s">
        <v>23</v>
      </c>
      <c r="B23" s="12">
        <v>0</v>
      </c>
      <c r="C23" s="12">
        <v>8.16</v>
      </c>
      <c r="D23" s="12">
        <f t="shared" si="0"/>
        <v>8.16</v>
      </c>
    </row>
    <row r="24" spans="1:4" ht="24">
      <c r="A24" s="7" t="s">
        <v>24</v>
      </c>
      <c r="B24" s="14">
        <f>+B6+B20</f>
        <v>3324.77</v>
      </c>
      <c r="C24" s="14">
        <f>+C6+C20</f>
        <v>996.18000000000006</v>
      </c>
      <c r="D24" s="14">
        <f t="shared" si="0"/>
        <v>4320.95</v>
      </c>
    </row>
    <row r="25" spans="1:4" ht="24">
      <c r="A25" s="17" t="s">
        <v>25</v>
      </c>
      <c r="B25" s="18">
        <f>ROUND(B24/B26,2)</f>
        <v>4.79</v>
      </c>
      <c r="C25" s="18">
        <f>ROUND(C24/B26,2)</f>
        <v>1.44</v>
      </c>
      <c r="D25" s="18">
        <f>+ROUND(D24/B26,2)</f>
        <v>6.23</v>
      </c>
    </row>
    <row r="26" spans="1:4" s="20" customFormat="1" ht="24">
      <c r="A26" s="19" t="s">
        <v>27</v>
      </c>
      <c r="B26" s="26">
        <v>693.44</v>
      </c>
      <c r="C26" s="26"/>
      <c r="D26" s="26">
        <v>701.22</v>
      </c>
    </row>
    <row r="27" spans="1:4" s="20" customFormat="1" ht="24">
      <c r="A27" s="19" t="s">
        <v>28</v>
      </c>
      <c r="B27" s="34">
        <v>7.9130000000000003</v>
      </c>
      <c r="C27" s="34"/>
      <c r="D27" s="34">
        <v>7.42</v>
      </c>
    </row>
    <row r="28" spans="1:4" s="20" customFormat="1" ht="24">
      <c r="A28" s="19" t="s">
        <v>29</v>
      </c>
      <c r="B28" s="26">
        <f>+ROUND(B26*B27,2)</f>
        <v>5487.19</v>
      </c>
      <c r="C28" s="26" t="s">
        <v>26</v>
      </c>
      <c r="D28" s="26">
        <v>5203.0524000000005</v>
      </c>
    </row>
    <row r="29" spans="1:4" ht="24">
      <c r="A29" s="17" t="s">
        <v>30</v>
      </c>
      <c r="B29" s="21">
        <f>B28-B24</f>
        <v>2162.4199999999996</v>
      </c>
      <c r="C29" s="22" t="s">
        <v>26</v>
      </c>
      <c r="D29" s="21">
        <f>B28-D24</f>
        <v>1166.2399999999998</v>
      </c>
    </row>
    <row r="30" spans="1:4" ht="24">
      <c r="A30" s="23" t="s">
        <v>31</v>
      </c>
      <c r="B30" s="24">
        <f>(B27-B25)</f>
        <v>3.1230000000000002</v>
      </c>
      <c r="C30" s="25" t="s">
        <v>26</v>
      </c>
      <c r="D30" s="24">
        <f>B27-D25</f>
        <v>1.6829999999999998</v>
      </c>
    </row>
  </sheetData>
  <mergeCells count="6">
    <mergeCell ref="B28:D28"/>
    <mergeCell ref="A3:A5"/>
    <mergeCell ref="B3:D3"/>
    <mergeCell ref="B4:D4"/>
    <mergeCell ref="B26:D26"/>
    <mergeCell ref="B27:D27"/>
  </mergeCells>
  <pageMargins left="0.7" right="0.7" top="0.75" bottom="0.75" header="0.3" footer="0.3"/>
  <pageSetup paperSize="9" orientation="portrait" r:id="rId1"/>
  <ignoredErrors>
    <ignoredError sqref="D12 D24 D6:D7 D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8" sqref="C8"/>
    </sheetView>
  </sheetViews>
  <sheetFormatPr defaultRowHeight="14.25"/>
  <cols>
    <col min="1" max="1" width="41.25" customWidth="1"/>
    <col min="2" max="4" width="12.75" customWidth="1"/>
  </cols>
  <sheetData>
    <row r="1" spans="1:4" ht="27.75">
      <c r="A1" s="1" t="s">
        <v>35</v>
      </c>
      <c r="B1" s="1"/>
      <c r="C1" s="1"/>
      <c r="D1" s="1"/>
    </row>
    <row r="2" spans="1:4" ht="21.75">
      <c r="A2" s="2"/>
      <c r="B2" s="2"/>
      <c r="C2" s="2"/>
      <c r="D2" s="3" t="s">
        <v>0</v>
      </c>
    </row>
    <row r="3" spans="1:4" ht="27.75">
      <c r="A3" s="27" t="s">
        <v>1</v>
      </c>
      <c r="B3" s="30" t="s">
        <v>33</v>
      </c>
      <c r="C3" s="31"/>
      <c r="D3" s="32"/>
    </row>
    <row r="4" spans="1:4" ht="27.75">
      <c r="A4" s="28"/>
      <c r="B4" s="33" t="s">
        <v>32</v>
      </c>
      <c r="C4" s="33"/>
      <c r="D4" s="33"/>
    </row>
    <row r="5" spans="1:4" ht="24" customHeight="1">
      <c r="A5" s="29"/>
      <c r="B5" s="4" t="s">
        <v>2</v>
      </c>
      <c r="C5" s="4" t="s">
        <v>3</v>
      </c>
      <c r="D5" s="4" t="s">
        <v>4</v>
      </c>
    </row>
    <row r="6" spans="1:4" ht="24">
      <c r="A6" s="5" t="s">
        <v>5</v>
      </c>
      <c r="B6" s="6">
        <f>+B7+B12+B20</f>
        <v>2677.6000000000004</v>
      </c>
      <c r="C6" s="6">
        <f>+C7+C12+C20</f>
        <v>428.03000000000003</v>
      </c>
      <c r="D6" s="6">
        <f>+B6+C6</f>
        <v>3105.6300000000006</v>
      </c>
    </row>
    <row r="7" spans="1:4" ht="24">
      <c r="A7" s="7" t="s">
        <v>6</v>
      </c>
      <c r="B7" s="8">
        <f>+B8+B9+B10+B11</f>
        <v>1336.9</v>
      </c>
      <c r="C7" s="8">
        <f>+C8+C9+C10+C11</f>
        <v>357.22</v>
      </c>
      <c r="D7" s="8">
        <f t="shared" ref="D7:D25" si="0">+B7+C7</f>
        <v>1694.1200000000001</v>
      </c>
    </row>
    <row r="8" spans="1:4" ht="24">
      <c r="A8" s="9" t="s">
        <v>7</v>
      </c>
      <c r="B8" s="10">
        <v>402.49</v>
      </c>
      <c r="C8" s="10">
        <v>40.090000000000003</v>
      </c>
      <c r="D8" s="10">
        <f t="shared" si="0"/>
        <v>442.58000000000004</v>
      </c>
    </row>
    <row r="9" spans="1:4" ht="24">
      <c r="A9" s="9" t="s">
        <v>8</v>
      </c>
      <c r="B9" s="11">
        <v>53.51</v>
      </c>
      <c r="C9" s="11">
        <v>0</v>
      </c>
      <c r="D9" s="10">
        <f t="shared" si="0"/>
        <v>53.51</v>
      </c>
    </row>
    <row r="10" spans="1:4" ht="24">
      <c r="A10" s="9" t="s">
        <v>9</v>
      </c>
      <c r="B10" s="11">
        <v>385.03</v>
      </c>
      <c r="C10" s="11">
        <v>317.13</v>
      </c>
      <c r="D10" s="10">
        <f t="shared" si="0"/>
        <v>702.16</v>
      </c>
    </row>
    <row r="11" spans="1:4" ht="24">
      <c r="A11" s="9" t="s">
        <v>10</v>
      </c>
      <c r="B11" s="11">
        <v>495.87</v>
      </c>
      <c r="C11" s="11">
        <v>0</v>
      </c>
      <c r="D11" s="10">
        <f t="shared" si="0"/>
        <v>495.87</v>
      </c>
    </row>
    <row r="12" spans="1:4" ht="24">
      <c r="A12" s="7" t="s">
        <v>11</v>
      </c>
      <c r="B12" s="8">
        <f>+B13+B14+B15+B16+B17+B18+B19</f>
        <v>1340.7</v>
      </c>
      <c r="C12" s="8">
        <f>+C13+C14+C15+C16+C17+C18+C19</f>
        <v>0</v>
      </c>
      <c r="D12" s="8">
        <f t="shared" si="0"/>
        <v>1340.7</v>
      </c>
    </row>
    <row r="13" spans="1:4" ht="24">
      <c r="A13" s="9" t="s">
        <v>12</v>
      </c>
      <c r="B13" s="11">
        <v>338.31</v>
      </c>
      <c r="C13" s="11">
        <v>0</v>
      </c>
      <c r="D13" s="11">
        <f t="shared" si="0"/>
        <v>338.31</v>
      </c>
    </row>
    <row r="14" spans="1:4" ht="24">
      <c r="A14" s="9" t="s">
        <v>13</v>
      </c>
      <c r="B14" s="11">
        <v>644.05999999999995</v>
      </c>
      <c r="C14" s="11">
        <v>0</v>
      </c>
      <c r="D14" s="11">
        <f t="shared" si="0"/>
        <v>644.05999999999995</v>
      </c>
    </row>
    <row r="15" spans="1:4" ht="24">
      <c r="A15" s="9" t="s">
        <v>14</v>
      </c>
      <c r="B15" s="11">
        <v>336.13</v>
      </c>
      <c r="C15" s="11">
        <v>0</v>
      </c>
      <c r="D15" s="11">
        <f t="shared" si="0"/>
        <v>336.13</v>
      </c>
    </row>
    <row r="16" spans="1:4" ht="24">
      <c r="A16" s="9" t="s">
        <v>15</v>
      </c>
      <c r="B16" s="12">
        <v>22.2</v>
      </c>
      <c r="C16" s="12">
        <v>0</v>
      </c>
      <c r="D16" s="11">
        <f t="shared" si="0"/>
        <v>22.2</v>
      </c>
    </row>
    <row r="17" spans="1:4" ht="24">
      <c r="A17" s="13" t="s">
        <v>16</v>
      </c>
      <c r="B17" s="12">
        <v>0</v>
      </c>
      <c r="C17" s="12">
        <v>0</v>
      </c>
      <c r="D17" s="11">
        <f t="shared" si="0"/>
        <v>0</v>
      </c>
    </row>
    <row r="18" spans="1:4" ht="24">
      <c r="A18" s="9" t="s">
        <v>17</v>
      </c>
      <c r="B18" s="12">
        <v>0</v>
      </c>
      <c r="C18" s="12">
        <v>0</v>
      </c>
      <c r="D18" s="11">
        <f t="shared" si="0"/>
        <v>0</v>
      </c>
    </row>
    <row r="19" spans="1:4" ht="24">
      <c r="A19" s="9" t="s">
        <v>18</v>
      </c>
      <c r="B19" s="12">
        <v>0</v>
      </c>
      <c r="C19" s="12">
        <v>0</v>
      </c>
      <c r="D19" s="11">
        <f t="shared" si="0"/>
        <v>0</v>
      </c>
    </row>
    <row r="20" spans="1:4" ht="24">
      <c r="A20" s="7" t="s">
        <v>19</v>
      </c>
      <c r="B20" s="15">
        <v>0</v>
      </c>
      <c r="C20" s="14">
        <f>ROUND((B7+C7+B12+C12)*0.07*4/12,2)</f>
        <v>70.81</v>
      </c>
      <c r="D20" s="14">
        <f t="shared" si="0"/>
        <v>70.81</v>
      </c>
    </row>
    <row r="21" spans="1:4" ht="24">
      <c r="A21" s="7" t="s">
        <v>20</v>
      </c>
      <c r="B21" s="15">
        <f>+B22+B23+B24</f>
        <v>585</v>
      </c>
      <c r="C21" s="15">
        <f>+C22+C23+C24</f>
        <v>265.55</v>
      </c>
      <c r="D21" s="14">
        <f t="shared" si="0"/>
        <v>850.55</v>
      </c>
    </row>
    <row r="22" spans="1:4" ht="24">
      <c r="A22" s="9" t="s">
        <v>21</v>
      </c>
      <c r="B22" s="12">
        <v>585</v>
      </c>
      <c r="C22" s="12">
        <v>265.55</v>
      </c>
      <c r="D22" s="12">
        <f t="shared" si="0"/>
        <v>850.55</v>
      </c>
    </row>
    <row r="23" spans="1:4" ht="24">
      <c r="A23" s="16" t="s">
        <v>22</v>
      </c>
      <c r="B23" s="12">
        <v>0</v>
      </c>
      <c r="C23" s="12">
        <v>0</v>
      </c>
      <c r="D23" s="12">
        <f t="shared" si="0"/>
        <v>0</v>
      </c>
    </row>
    <row r="24" spans="1:4" ht="24">
      <c r="A24" s="16" t="s">
        <v>23</v>
      </c>
      <c r="B24" s="12">
        <v>0</v>
      </c>
      <c r="C24" s="12">
        <v>0</v>
      </c>
      <c r="D24" s="12">
        <f t="shared" si="0"/>
        <v>0</v>
      </c>
    </row>
    <row r="25" spans="1:4" ht="24">
      <c r="A25" s="7" t="s">
        <v>24</v>
      </c>
      <c r="B25" s="14">
        <f>+B6+B21</f>
        <v>3262.6000000000004</v>
      </c>
      <c r="C25" s="14">
        <f>+C6+C21</f>
        <v>693.58</v>
      </c>
      <c r="D25" s="14">
        <f t="shared" si="0"/>
        <v>3956.1800000000003</v>
      </c>
    </row>
    <row r="26" spans="1:4" ht="24">
      <c r="A26" s="17" t="s">
        <v>25</v>
      </c>
      <c r="B26" s="18">
        <f>ROUND(B25/B27,2)</f>
        <v>4.8099999999999996</v>
      </c>
      <c r="C26" s="18">
        <f>ROUND(C25/B27,2)</f>
        <v>1.02</v>
      </c>
      <c r="D26" s="18">
        <f>+ROUND(D25/B27,2)</f>
        <v>5.83</v>
      </c>
    </row>
    <row r="27" spans="1:4" s="20" customFormat="1" ht="24">
      <c r="A27" s="19" t="s">
        <v>27</v>
      </c>
      <c r="B27" s="26">
        <v>678.58</v>
      </c>
      <c r="C27" s="26"/>
      <c r="D27" s="26">
        <v>738.45</v>
      </c>
    </row>
    <row r="28" spans="1:4" s="20" customFormat="1" ht="24">
      <c r="A28" s="19" t="s">
        <v>28</v>
      </c>
      <c r="B28" s="26">
        <v>7.41</v>
      </c>
      <c r="C28" s="26"/>
      <c r="D28" s="26">
        <v>7.37</v>
      </c>
    </row>
    <row r="29" spans="1:4" s="20" customFormat="1" ht="24">
      <c r="A29" s="19" t="s">
        <v>29</v>
      </c>
      <c r="B29" s="26">
        <f>+ROUND(B27*B28,2)</f>
        <v>5028.28</v>
      </c>
      <c r="C29" s="26" t="s">
        <v>26</v>
      </c>
      <c r="D29" s="26">
        <v>5203.0524000000005</v>
      </c>
    </row>
    <row r="30" spans="1:4" ht="24">
      <c r="A30" s="17" t="s">
        <v>30</v>
      </c>
      <c r="B30" s="21">
        <f>B29-B25</f>
        <v>1765.6799999999994</v>
      </c>
      <c r="C30" s="22" t="s">
        <v>26</v>
      </c>
      <c r="D30" s="21">
        <f>B29-D25</f>
        <v>1072.0999999999995</v>
      </c>
    </row>
    <row r="31" spans="1:4" ht="24">
      <c r="A31" s="23" t="s">
        <v>31</v>
      </c>
      <c r="B31" s="24">
        <f>(B28-B26)</f>
        <v>2.6000000000000005</v>
      </c>
      <c r="C31" s="25" t="s">
        <v>26</v>
      </c>
      <c r="D31" s="24">
        <f>B28-D26</f>
        <v>1.58</v>
      </c>
    </row>
  </sheetData>
  <mergeCells count="6">
    <mergeCell ref="B28:D28"/>
    <mergeCell ref="B29:D29"/>
    <mergeCell ref="A3:A5"/>
    <mergeCell ref="B3:D3"/>
    <mergeCell ref="B4:D4"/>
    <mergeCell ref="B27:D27"/>
  </mergeCells>
  <pageMargins left="0.7" right="0.7" top="0.75" bottom="0.75" header="0.3" footer="0.3"/>
  <pageSetup paperSize="9" scale="95" orientation="portrait" r:id="rId1"/>
  <ignoredErrors>
    <ignoredError sqref="D12 D21 D25 D6:D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8" sqref="C8"/>
    </sheetView>
  </sheetViews>
  <sheetFormatPr defaultRowHeight="14.25"/>
  <cols>
    <col min="1" max="1" width="43.375" customWidth="1"/>
    <col min="2" max="4" width="12.75" customWidth="1"/>
  </cols>
  <sheetData>
    <row r="1" spans="1:4" ht="27.75">
      <c r="A1" s="1" t="s">
        <v>36</v>
      </c>
      <c r="B1" s="1"/>
      <c r="C1" s="1"/>
      <c r="D1" s="1"/>
    </row>
    <row r="2" spans="1:4" ht="21.75">
      <c r="A2" s="2"/>
      <c r="B2" s="2"/>
      <c r="C2" s="2"/>
      <c r="D2" s="3" t="s">
        <v>0</v>
      </c>
    </row>
    <row r="3" spans="1:4" ht="27.75">
      <c r="A3" s="27" t="s">
        <v>1</v>
      </c>
      <c r="B3" s="30" t="s">
        <v>33</v>
      </c>
      <c r="C3" s="31"/>
      <c r="D3" s="32"/>
    </row>
    <row r="4" spans="1:4" ht="27.75">
      <c r="A4" s="28"/>
      <c r="B4" s="33" t="s">
        <v>32</v>
      </c>
      <c r="C4" s="33"/>
      <c r="D4" s="33"/>
    </row>
    <row r="5" spans="1:4" ht="24" customHeight="1">
      <c r="A5" s="29"/>
      <c r="B5" s="4" t="s">
        <v>2</v>
      </c>
      <c r="C5" s="4" t="s">
        <v>3</v>
      </c>
      <c r="D5" s="4" t="s">
        <v>4</v>
      </c>
    </row>
    <row r="6" spans="1:4" ht="24">
      <c r="A6" s="5" t="s">
        <v>5</v>
      </c>
      <c r="B6" s="6">
        <f>+B7+B12+B20</f>
        <v>9443.86</v>
      </c>
      <c r="C6" s="6">
        <f>+C7+C12+C20</f>
        <v>745.81000000000006</v>
      </c>
      <c r="D6" s="6">
        <f>+B6+C6</f>
        <v>10189.67</v>
      </c>
    </row>
    <row r="7" spans="1:4" ht="24">
      <c r="A7" s="7" t="s">
        <v>6</v>
      </c>
      <c r="B7" s="8">
        <f>+B8+B9+B10+B11</f>
        <v>6094.92</v>
      </c>
      <c r="C7" s="8">
        <f>+C8+C9+C10+C11</f>
        <v>79.2</v>
      </c>
      <c r="D7" s="8">
        <f t="shared" ref="D7:D25" si="0">+B7+C7</f>
        <v>6174.12</v>
      </c>
    </row>
    <row r="8" spans="1:4" ht="24">
      <c r="A8" s="9" t="s">
        <v>7</v>
      </c>
      <c r="B8" s="10">
        <v>792.41</v>
      </c>
      <c r="C8" s="10">
        <v>0</v>
      </c>
      <c r="D8" s="10">
        <f t="shared" si="0"/>
        <v>792.41</v>
      </c>
    </row>
    <row r="9" spans="1:4" ht="24">
      <c r="A9" s="9" t="s">
        <v>8</v>
      </c>
      <c r="B9" s="11">
        <v>328.46</v>
      </c>
      <c r="C9" s="11">
        <v>0</v>
      </c>
      <c r="D9" s="10">
        <f t="shared" si="0"/>
        <v>328.46</v>
      </c>
    </row>
    <row r="10" spans="1:4" ht="24">
      <c r="A10" s="9" t="s">
        <v>9</v>
      </c>
      <c r="B10" s="11">
        <v>1233.3399999999999</v>
      </c>
      <c r="C10" s="11">
        <v>79.2</v>
      </c>
      <c r="D10" s="10">
        <f t="shared" si="0"/>
        <v>1312.54</v>
      </c>
    </row>
    <row r="11" spans="1:4" ht="24">
      <c r="A11" s="9" t="s">
        <v>10</v>
      </c>
      <c r="B11" s="11">
        <v>3740.71</v>
      </c>
      <c r="C11" s="11">
        <v>0</v>
      </c>
      <c r="D11" s="10">
        <f t="shared" si="0"/>
        <v>3740.71</v>
      </c>
    </row>
    <row r="12" spans="1:4" ht="24">
      <c r="A12" s="7" t="s">
        <v>11</v>
      </c>
      <c r="B12" s="8">
        <f>+B13+B14+B15+B16+B17+B18+B19</f>
        <v>3348.9399999999996</v>
      </c>
      <c r="C12" s="8">
        <f>+C13+C14+C15+C16+C17+C18+C19</f>
        <v>0</v>
      </c>
      <c r="D12" s="8">
        <f t="shared" si="0"/>
        <v>3348.9399999999996</v>
      </c>
    </row>
    <row r="13" spans="1:4" ht="24">
      <c r="A13" s="9" t="s">
        <v>12</v>
      </c>
      <c r="B13" s="11">
        <v>739.04</v>
      </c>
      <c r="C13" s="11">
        <v>0</v>
      </c>
      <c r="D13" s="11">
        <f t="shared" si="0"/>
        <v>739.04</v>
      </c>
    </row>
    <row r="14" spans="1:4" ht="24">
      <c r="A14" s="9" t="s">
        <v>13</v>
      </c>
      <c r="B14" s="11">
        <v>1889.46</v>
      </c>
      <c r="C14" s="11">
        <v>0</v>
      </c>
      <c r="D14" s="11">
        <f t="shared" si="0"/>
        <v>1889.46</v>
      </c>
    </row>
    <row r="15" spans="1:4" ht="24">
      <c r="A15" s="9" t="s">
        <v>14</v>
      </c>
      <c r="B15" s="11">
        <v>473.39</v>
      </c>
      <c r="C15" s="11">
        <v>0</v>
      </c>
      <c r="D15" s="11">
        <f t="shared" si="0"/>
        <v>473.39</v>
      </c>
    </row>
    <row r="16" spans="1:4" ht="24">
      <c r="A16" s="9" t="s">
        <v>15</v>
      </c>
      <c r="B16" s="12">
        <v>8.31</v>
      </c>
      <c r="C16" s="12">
        <v>0</v>
      </c>
      <c r="D16" s="11">
        <f t="shared" si="0"/>
        <v>8.31</v>
      </c>
    </row>
    <row r="17" spans="1:4" ht="24">
      <c r="A17" s="13" t="s">
        <v>16</v>
      </c>
      <c r="B17" s="12">
        <v>187.47</v>
      </c>
      <c r="C17" s="12">
        <v>0</v>
      </c>
      <c r="D17" s="11">
        <f t="shared" si="0"/>
        <v>187.47</v>
      </c>
    </row>
    <row r="18" spans="1:4" ht="24">
      <c r="A18" s="9" t="s">
        <v>17</v>
      </c>
      <c r="B18" s="12">
        <v>29.36</v>
      </c>
      <c r="C18" s="12">
        <v>0</v>
      </c>
      <c r="D18" s="11">
        <f t="shared" si="0"/>
        <v>29.36</v>
      </c>
    </row>
    <row r="19" spans="1:4" ht="24">
      <c r="A19" s="9" t="s">
        <v>18</v>
      </c>
      <c r="B19" s="12">
        <v>21.91</v>
      </c>
      <c r="C19" s="12">
        <v>0</v>
      </c>
      <c r="D19" s="11">
        <f t="shared" si="0"/>
        <v>21.91</v>
      </c>
    </row>
    <row r="20" spans="1:4" ht="24">
      <c r="A20" s="7" t="s">
        <v>19</v>
      </c>
      <c r="B20" s="15">
        <v>0</v>
      </c>
      <c r="C20" s="14">
        <f>ROUND((B7+C7+B12+C12)*0.07,2)</f>
        <v>666.61</v>
      </c>
      <c r="D20" s="14">
        <f t="shared" si="0"/>
        <v>666.61</v>
      </c>
    </row>
    <row r="21" spans="1:4" ht="24">
      <c r="A21" s="7" t="s">
        <v>20</v>
      </c>
      <c r="B21" s="15">
        <f>+B22+B23+B24</f>
        <v>1481.49</v>
      </c>
      <c r="C21" s="15">
        <f>+C22+C23+C24</f>
        <v>1049.3399999999999</v>
      </c>
      <c r="D21" s="14">
        <f t="shared" si="0"/>
        <v>2530.83</v>
      </c>
    </row>
    <row r="22" spans="1:4" ht="24">
      <c r="A22" s="9" t="s">
        <v>21</v>
      </c>
      <c r="B22" s="12">
        <v>1481.49</v>
      </c>
      <c r="C22" s="12">
        <v>890.04</v>
      </c>
      <c r="D22" s="12">
        <f t="shared" si="0"/>
        <v>2371.5299999999997</v>
      </c>
    </row>
    <row r="23" spans="1:4" ht="24">
      <c r="A23" s="16" t="s">
        <v>22</v>
      </c>
      <c r="B23" s="12">
        <v>0</v>
      </c>
      <c r="C23" s="12">
        <v>103.65</v>
      </c>
      <c r="D23" s="12">
        <f t="shared" si="0"/>
        <v>103.65</v>
      </c>
    </row>
    <row r="24" spans="1:4" ht="24">
      <c r="A24" s="16" t="s">
        <v>23</v>
      </c>
      <c r="B24" s="12">
        <v>0</v>
      </c>
      <c r="C24" s="12">
        <v>55.65</v>
      </c>
      <c r="D24" s="12">
        <f t="shared" si="0"/>
        <v>55.65</v>
      </c>
    </row>
    <row r="25" spans="1:4" ht="24">
      <c r="A25" s="7" t="s">
        <v>24</v>
      </c>
      <c r="B25" s="14">
        <f>+B6+B21</f>
        <v>10925.35</v>
      </c>
      <c r="C25" s="14">
        <f>+C6+C21</f>
        <v>1795.15</v>
      </c>
      <c r="D25" s="14">
        <f t="shared" si="0"/>
        <v>12720.5</v>
      </c>
    </row>
    <row r="26" spans="1:4" ht="24">
      <c r="A26" s="17" t="s">
        <v>25</v>
      </c>
      <c r="B26" s="18">
        <f>ROUND(B25/B27,2)</f>
        <v>0.62</v>
      </c>
      <c r="C26" s="18">
        <f>ROUND(C25/B27,2)</f>
        <v>0.1</v>
      </c>
      <c r="D26" s="18">
        <f>+ROUND(D25/B27,2)</f>
        <v>0.72</v>
      </c>
    </row>
    <row r="27" spans="1:4" s="20" customFormat="1" ht="24">
      <c r="A27" s="19" t="s">
        <v>27</v>
      </c>
      <c r="B27" s="26">
        <v>17629.72</v>
      </c>
      <c r="C27" s="26"/>
      <c r="D27" s="26">
        <v>738.45</v>
      </c>
    </row>
    <row r="28" spans="1:4" s="20" customFormat="1" ht="24">
      <c r="A28" s="19" t="s">
        <v>28</v>
      </c>
      <c r="B28" s="26">
        <v>0.9</v>
      </c>
      <c r="C28" s="26"/>
      <c r="D28" s="26">
        <v>7.37</v>
      </c>
    </row>
    <row r="29" spans="1:4" s="20" customFormat="1" ht="24">
      <c r="A29" s="19" t="s">
        <v>29</v>
      </c>
      <c r="B29" s="26">
        <f>+ROUND(B27*B28,2)</f>
        <v>15866.75</v>
      </c>
      <c r="C29" s="26" t="s">
        <v>26</v>
      </c>
      <c r="D29" s="26">
        <v>5203.0524000000005</v>
      </c>
    </row>
    <row r="30" spans="1:4" ht="24">
      <c r="A30" s="17" t="s">
        <v>30</v>
      </c>
      <c r="B30" s="21">
        <f>B29-B25</f>
        <v>4941.3999999999996</v>
      </c>
      <c r="C30" s="22" t="s">
        <v>26</v>
      </c>
      <c r="D30" s="21">
        <f>B29-D25</f>
        <v>3146.25</v>
      </c>
    </row>
    <row r="31" spans="1:4" ht="24">
      <c r="A31" s="23" t="s">
        <v>31</v>
      </c>
      <c r="B31" s="24">
        <f>(B28-B26)</f>
        <v>0.28000000000000003</v>
      </c>
      <c r="C31" s="25" t="s">
        <v>26</v>
      </c>
      <c r="D31" s="24">
        <f>B28-D26</f>
        <v>0.18000000000000005</v>
      </c>
    </row>
  </sheetData>
  <mergeCells count="6">
    <mergeCell ref="B29:D29"/>
    <mergeCell ref="A3:A5"/>
    <mergeCell ref="B3:D3"/>
    <mergeCell ref="B4:D4"/>
    <mergeCell ref="B27:D27"/>
    <mergeCell ref="B28:D28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ข้าวนาปี</vt:lpstr>
      <vt:lpstr>ข้าวนาปรัง</vt:lpstr>
      <vt:lpstr>อ้อยโรงงาน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ิปิยมาภรณ์ ศรีสุข</dc:creator>
  <cp:lastModifiedBy>1219</cp:lastModifiedBy>
  <cp:lastPrinted>2018-10-18T08:10:28Z</cp:lastPrinted>
  <dcterms:created xsi:type="dcterms:W3CDTF">2018-08-10T04:10:51Z</dcterms:created>
  <dcterms:modified xsi:type="dcterms:W3CDTF">2018-10-18T08:10:33Z</dcterms:modified>
</cp:coreProperties>
</file>