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45" windowWidth="19875" windowHeight="7725"/>
  </bookViews>
  <sheets>
    <sheet name="ข้าวนาปี" sheetId="1" r:id="rId1"/>
    <sheet name="ข้าวนาปรัง" sheetId="2" r:id="rId2"/>
    <sheet name="มะม่วงน้ำดอกไม้" sheetId="3" r:id="rId3"/>
  </sheets>
  <calcPr calcId="144525"/>
</workbook>
</file>

<file path=xl/calcChain.xml><?xml version="1.0" encoding="utf-8"?>
<calcChain xmlns="http://schemas.openxmlformats.org/spreadsheetml/2006/main">
  <c r="B12" i="2"/>
  <c r="C12"/>
  <c r="C16" i="3" l="1"/>
  <c r="C9"/>
  <c r="B9"/>
  <c r="B17" l="1"/>
  <c r="D21"/>
  <c r="D20"/>
  <c r="D19"/>
  <c r="D18"/>
  <c r="D15"/>
  <c r="D14"/>
  <c r="D13"/>
  <c r="D12"/>
  <c r="D11"/>
  <c r="D10"/>
  <c r="D8"/>
  <c r="D7"/>
  <c r="D9"/>
  <c r="C6"/>
  <c r="B6"/>
  <c r="B5" s="1"/>
  <c r="B26"/>
  <c r="C17"/>
  <c r="D6" l="1"/>
  <c r="C5"/>
  <c r="C22" s="1"/>
  <c r="D17"/>
  <c r="B22"/>
  <c r="D16" l="1"/>
  <c r="C23"/>
  <c r="D5"/>
  <c r="B27" l="1"/>
  <c r="D22"/>
  <c r="D27" s="1"/>
  <c r="B23"/>
  <c r="B28" s="1"/>
  <c r="D23" l="1"/>
  <c r="D28" s="1"/>
  <c r="E29" i="2" l="1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G11"/>
  <c r="D11"/>
  <c r="G10"/>
  <c r="D10"/>
  <c r="G9"/>
  <c r="D9"/>
  <c r="G8"/>
  <c r="D8"/>
  <c r="F7"/>
  <c r="E7"/>
  <c r="C7"/>
  <c r="B7"/>
  <c r="E29" i="1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G21" i="2" l="1"/>
  <c r="G21" i="1"/>
  <c r="F20"/>
  <c r="F6" s="1"/>
  <c r="D21"/>
  <c r="C20"/>
  <c r="D20" s="1"/>
  <c r="G7" i="2"/>
  <c r="B6"/>
  <c r="B25" s="1"/>
  <c r="G12"/>
  <c r="D21"/>
  <c r="E6"/>
  <c r="E25" s="1"/>
  <c r="E26" s="1"/>
  <c r="E31" s="1"/>
  <c r="F20"/>
  <c r="F6" s="1"/>
  <c r="D12"/>
  <c r="D7"/>
  <c r="C20"/>
  <c r="D20" s="1"/>
  <c r="E6" i="1"/>
  <c r="E25" s="1"/>
  <c r="D7"/>
  <c r="G12"/>
  <c r="G7"/>
  <c r="B6"/>
  <c r="B25" s="1"/>
  <c r="B30" s="1"/>
  <c r="D12"/>
  <c r="E26" l="1"/>
  <c r="E31" s="1"/>
  <c r="E30"/>
  <c r="G20"/>
  <c r="E30" i="2"/>
  <c r="F25"/>
  <c r="F26" s="1"/>
  <c r="G6"/>
  <c r="G20"/>
  <c r="C6"/>
  <c r="B26"/>
  <c r="B31" s="1"/>
  <c r="B30"/>
  <c r="C6" i="1"/>
  <c r="C25" s="1"/>
  <c r="C26" s="1"/>
  <c r="G6"/>
  <c r="F25"/>
  <c r="G25" s="1"/>
  <c r="B26"/>
  <c r="B31" s="1"/>
  <c r="G25" i="2" l="1"/>
  <c r="G30" s="1"/>
  <c r="C25"/>
  <c r="D6"/>
  <c r="D6" i="1"/>
  <c r="D25"/>
  <c r="F26"/>
  <c r="G26" i="2" l="1"/>
  <c r="G31" s="1"/>
  <c r="C26"/>
  <c r="D25"/>
  <c r="D26" i="1"/>
  <c r="D30"/>
  <c r="G26"/>
  <c r="G30"/>
  <c r="D26" i="2" l="1"/>
  <c r="D31" s="1"/>
  <c r="D30"/>
  <c r="G31" i="1"/>
  <c r="D31"/>
</calcChain>
</file>

<file path=xl/sharedStrings.xml><?xml version="1.0" encoding="utf-8"?>
<sst xmlns="http://schemas.openxmlformats.org/spreadsheetml/2006/main" count="119" uniqueCount="49">
  <si>
    <t>หน่วย: บาท/ไร่</t>
  </si>
  <si>
    <t>รายการ</t>
  </si>
  <si>
    <t>S1/S2</t>
  </si>
  <si>
    <t>S3/N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</si>
  <si>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</si>
  <si>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</si>
  <si>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</si>
  <si>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</si>
  <si>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</si>
  <si>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</si>
  <si>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</si>
  <si>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</si>
  <si>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</si>
  <si>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</si>
  <si>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</si>
  <si>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</si>
  <si>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</si>
  <si>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</si>
  <si>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</si>
  <si>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</si>
  <si>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</si>
  <si>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</si>
  <si>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</si>
  <si>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</si>
  <si>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</si>
  <si>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</si>
  <si>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</si>
  <si>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</si>
  <si>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</si>
  <si>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</si>
  <si>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</si>
  <si>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</si>
  <si>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</si>
  <si>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</si>
  <si>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อ่างทอง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</si>
  <si>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</si>
  <si>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</si>
  <si>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</si>
  <si>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</si>
  <si>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</si>
  <si>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</si>
  <si>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</si>
  <si>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</si>
  <si>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</si>
  <si>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</si>
  <si>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</si>
  <si>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42  ต้นทุนการผลิตข้าวนาปี แยกตามลักษณะความเหมาะสมของพื้นที่</t>
  </si>
  <si>
    <t>ตารางที่ 43  ต้นทุนการผลิตข้าวนาปรัง แยกตามลักษณะความเหมาะสมของพื้นที่</t>
  </si>
  <si>
    <t>ตารางที่ 44  ต้นทุนการผลิตมะม่วงน้ำดอกไม้  ปี 2560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</si>
</sst>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51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1" xfId="1" applyNumberFormat="1" applyFont="1" applyFill="1" applyBorder="1" applyAlignment="1">
      <alignment horizontal="center"/>
    </xf>
    <xf numFmtId="43" fontId="5" fillId="0" borderId="10" xfId="1" applyFont="1" applyFill="1" applyBorder="1" applyAlignment="1">
      <alignment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B8" sqref="B8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6" t="s">
        <v>1</v>
      </c>
      <c r="B3" s="39" t="s">
        <v>34</v>
      </c>
      <c r="C3" s="40"/>
      <c r="D3" s="40"/>
      <c r="E3" s="40"/>
      <c r="F3" s="40"/>
      <c r="G3" s="41"/>
    </row>
    <row r="4" spans="1:7" ht="27.75">
      <c r="A4" s="37"/>
      <c r="B4" s="42" t="s">
        <v>2</v>
      </c>
      <c r="C4" s="42"/>
      <c r="D4" s="42"/>
      <c r="E4" s="42" t="s">
        <v>3</v>
      </c>
      <c r="F4" s="42"/>
      <c r="G4" s="42"/>
    </row>
    <row r="5" spans="1:7" ht="24">
      <c r="A5" s="38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2954.37</v>
      </c>
      <c r="C6" s="6">
        <f>+C7+C12+C20</f>
        <v>285.14999999999998</v>
      </c>
      <c r="D6" s="6">
        <f>+B6+C6</f>
        <v>3239.52</v>
      </c>
      <c r="E6" s="6">
        <f>+E7+E12+E20</f>
        <v>3182.94</v>
      </c>
      <c r="F6" s="6">
        <f>+F7+F12+F20</f>
        <v>188.70999999999998</v>
      </c>
      <c r="G6" s="6">
        <f t="shared" ref="G6:G24" si="0">+E6+F6</f>
        <v>3371.65</v>
      </c>
    </row>
    <row r="7" spans="1:7" ht="24">
      <c r="A7" s="7" t="s">
        <v>8</v>
      </c>
      <c r="B7" s="8">
        <f>+B8+B9+B10+B11</f>
        <v>1286.4100000000001</v>
      </c>
      <c r="C7" s="8">
        <f>+C8+C9+C10+C11</f>
        <v>148.45999999999998</v>
      </c>
      <c r="D7" s="8">
        <f t="shared" ref="D7:D25" si="1">+B7+C7</f>
        <v>1434.8700000000001</v>
      </c>
      <c r="E7" s="8">
        <f>+E8+E9+E10+E11</f>
        <v>1434.08</v>
      </c>
      <c r="F7" s="8">
        <f>+F8+F9+F10+F11</f>
        <v>74.69</v>
      </c>
      <c r="G7" s="8">
        <f t="shared" si="0"/>
        <v>1508.77</v>
      </c>
    </row>
    <row r="8" spans="1:7" ht="24">
      <c r="A8" s="9" t="s">
        <v>9</v>
      </c>
      <c r="B8" s="10">
        <v>448.18</v>
      </c>
      <c r="C8" s="10">
        <v>20.260000000000002</v>
      </c>
      <c r="D8" s="10">
        <f t="shared" si="1"/>
        <v>468.44</v>
      </c>
      <c r="E8" s="10">
        <v>415.43</v>
      </c>
      <c r="F8" s="10">
        <v>0</v>
      </c>
      <c r="G8" s="10">
        <f t="shared" si="0"/>
        <v>415.43</v>
      </c>
    </row>
    <row r="9" spans="1:7" ht="24">
      <c r="A9" s="9" t="s">
        <v>10</v>
      </c>
      <c r="B9" s="11">
        <v>51.88</v>
      </c>
      <c r="C9" s="11">
        <v>0</v>
      </c>
      <c r="D9" s="10">
        <f t="shared" si="1"/>
        <v>51.88</v>
      </c>
      <c r="E9" s="11">
        <v>58.79</v>
      </c>
      <c r="F9" s="11">
        <v>0</v>
      </c>
      <c r="G9" s="10">
        <f t="shared" si="0"/>
        <v>58.79</v>
      </c>
    </row>
    <row r="10" spans="1:7" ht="24">
      <c r="A10" s="9" t="s">
        <v>11</v>
      </c>
      <c r="B10" s="11">
        <v>317.89</v>
      </c>
      <c r="C10" s="11">
        <v>128.19999999999999</v>
      </c>
      <c r="D10" s="10">
        <f t="shared" si="1"/>
        <v>446.09</v>
      </c>
      <c r="E10" s="11">
        <v>459.86</v>
      </c>
      <c r="F10" s="11">
        <v>74.69</v>
      </c>
      <c r="G10" s="10">
        <f t="shared" si="0"/>
        <v>534.54999999999995</v>
      </c>
    </row>
    <row r="11" spans="1:7" ht="24">
      <c r="A11" s="9" t="s">
        <v>12</v>
      </c>
      <c r="B11" s="11">
        <v>468.46</v>
      </c>
      <c r="C11" s="11">
        <v>0</v>
      </c>
      <c r="D11" s="10">
        <f t="shared" si="1"/>
        <v>468.46</v>
      </c>
      <c r="E11" s="11">
        <v>500</v>
      </c>
      <c r="F11" s="11">
        <v>0</v>
      </c>
      <c r="G11" s="10">
        <f t="shared" si="0"/>
        <v>500</v>
      </c>
    </row>
    <row r="12" spans="1:7" ht="24">
      <c r="A12" s="7" t="s">
        <v>13</v>
      </c>
      <c r="B12" s="8">
        <f>+B13+B14+B15+B16+B17+B18+B19</f>
        <v>1667.96</v>
      </c>
      <c r="C12" s="8">
        <f>+C13+C14+C15+C16+C17+C18+C19</f>
        <v>27.14</v>
      </c>
      <c r="D12" s="8">
        <f t="shared" si="1"/>
        <v>1695.1000000000001</v>
      </c>
      <c r="E12" s="8">
        <f>+E13+E14+E15+E16+E17+E18+E19</f>
        <v>1748.8600000000001</v>
      </c>
      <c r="F12" s="8">
        <f>+F13+F14+F15+F16+F17+F18+F19</f>
        <v>0</v>
      </c>
      <c r="G12" s="8">
        <f t="shared" si="0"/>
        <v>1748.8600000000001</v>
      </c>
    </row>
    <row r="13" spans="1:7" ht="24">
      <c r="A13" s="9" t="s">
        <v>14</v>
      </c>
      <c r="B13" s="11">
        <v>415</v>
      </c>
      <c r="C13" s="11">
        <v>25.6</v>
      </c>
      <c r="D13" s="11">
        <f t="shared" si="1"/>
        <v>440.6</v>
      </c>
      <c r="E13" s="11">
        <v>455.36</v>
      </c>
      <c r="F13" s="11">
        <v>0</v>
      </c>
      <c r="G13" s="11">
        <f t="shared" si="0"/>
        <v>455.36</v>
      </c>
    </row>
    <row r="14" spans="1:7" ht="24">
      <c r="A14" s="9" t="s">
        <v>15</v>
      </c>
      <c r="B14" s="11">
        <v>534.38</v>
      </c>
      <c r="C14" s="11">
        <v>0</v>
      </c>
      <c r="D14" s="11">
        <f t="shared" si="1"/>
        <v>534.38</v>
      </c>
      <c r="E14" s="11">
        <v>708.57</v>
      </c>
      <c r="F14" s="11">
        <v>0</v>
      </c>
      <c r="G14" s="11">
        <f t="shared" si="0"/>
        <v>708.57</v>
      </c>
    </row>
    <row r="15" spans="1:7" ht="24">
      <c r="A15" s="9" t="s">
        <v>16</v>
      </c>
      <c r="B15" s="11">
        <v>398.23</v>
      </c>
      <c r="C15" s="11">
        <v>0</v>
      </c>
      <c r="D15" s="11">
        <f t="shared" si="1"/>
        <v>398.23</v>
      </c>
      <c r="E15" s="11">
        <v>441.14</v>
      </c>
      <c r="F15" s="11">
        <v>0</v>
      </c>
      <c r="G15" s="11">
        <f t="shared" si="0"/>
        <v>441.14</v>
      </c>
    </row>
    <row r="16" spans="1:7" ht="24">
      <c r="A16" s="9" t="s">
        <v>17</v>
      </c>
      <c r="B16" s="12">
        <v>53.59</v>
      </c>
      <c r="C16" s="12">
        <v>0</v>
      </c>
      <c r="D16" s="11">
        <f t="shared" si="1"/>
        <v>53.59</v>
      </c>
      <c r="E16" s="12">
        <v>0</v>
      </c>
      <c r="F16" s="12">
        <v>0</v>
      </c>
      <c r="G16" s="11">
        <f t="shared" si="0"/>
        <v>0</v>
      </c>
    </row>
    <row r="17" spans="1:7" ht="24">
      <c r="A17" s="13" t="s">
        <v>18</v>
      </c>
      <c r="B17" s="12">
        <v>227</v>
      </c>
      <c r="C17" s="12">
        <v>0</v>
      </c>
      <c r="D17" s="11">
        <f t="shared" si="1"/>
        <v>227</v>
      </c>
      <c r="E17" s="12">
        <v>130.13999999999999</v>
      </c>
      <c r="F17" s="12">
        <v>0</v>
      </c>
      <c r="G17" s="11">
        <f t="shared" si="0"/>
        <v>130.13999999999999</v>
      </c>
    </row>
    <row r="18" spans="1:7" ht="24">
      <c r="A18" s="9" t="s">
        <v>19</v>
      </c>
      <c r="B18" s="12">
        <v>16.86</v>
      </c>
      <c r="C18" s="12">
        <v>0</v>
      </c>
      <c r="D18" s="11">
        <f t="shared" si="1"/>
        <v>16.86</v>
      </c>
      <c r="E18" s="12">
        <v>10.71</v>
      </c>
      <c r="F18" s="12">
        <v>0</v>
      </c>
      <c r="G18" s="11">
        <f t="shared" si="0"/>
        <v>10.71</v>
      </c>
    </row>
    <row r="19" spans="1:7" ht="24">
      <c r="A19" s="9" t="s">
        <v>20</v>
      </c>
      <c r="B19" s="12">
        <v>22.9</v>
      </c>
      <c r="C19" s="12">
        <v>1.54</v>
      </c>
      <c r="D19" s="11">
        <f t="shared" si="1"/>
        <v>24.439999999999998</v>
      </c>
      <c r="E19" s="12">
        <v>2.94</v>
      </c>
      <c r="F19" s="12">
        <v>0</v>
      </c>
      <c r="G19" s="11">
        <f t="shared" si="0"/>
        <v>2.94</v>
      </c>
    </row>
    <row r="20" spans="1:7" ht="24">
      <c r="A20" s="7" t="s">
        <v>21</v>
      </c>
      <c r="B20" s="14">
        <v>0</v>
      </c>
      <c r="C20" s="15">
        <f>ROUND((B7+C7+B12+C12)*0.07*6/12,2)</f>
        <v>109.55</v>
      </c>
      <c r="D20" s="15">
        <f t="shared" si="1"/>
        <v>109.55</v>
      </c>
      <c r="E20" s="14">
        <v>0</v>
      </c>
      <c r="F20" s="15">
        <f>ROUND((E7+F7+E12+F12)*0.07*6/12,2)</f>
        <v>114.02</v>
      </c>
      <c r="G20" s="15">
        <f t="shared" si="0"/>
        <v>114.02</v>
      </c>
    </row>
    <row r="21" spans="1:7" ht="24">
      <c r="A21" s="7" t="s">
        <v>22</v>
      </c>
      <c r="B21" s="14">
        <f>+B22+B23+B24</f>
        <v>493.19</v>
      </c>
      <c r="C21" s="14">
        <f>+C22+C23+C24</f>
        <v>412.88</v>
      </c>
      <c r="D21" s="15">
        <f t="shared" si="1"/>
        <v>906.06999999999994</v>
      </c>
      <c r="E21" s="14">
        <f>+E22+E23+E24</f>
        <v>191.1</v>
      </c>
      <c r="F21" s="15">
        <f>+F22+F23+F24</f>
        <v>597.5</v>
      </c>
      <c r="G21" s="15">
        <f t="shared" si="0"/>
        <v>788.6</v>
      </c>
    </row>
    <row r="22" spans="1:7" ht="24">
      <c r="A22" s="9" t="s">
        <v>23</v>
      </c>
      <c r="B22" s="12">
        <v>493.19</v>
      </c>
      <c r="C22" s="12">
        <v>323.48</v>
      </c>
      <c r="D22" s="12">
        <f t="shared" si="1"/>
        <v>816.67000000000007</v>
      </c>
      <c r="E22" s="12">
        <v>191.1</v>
      </c>
      <c r="F22" s="12">
        <v>561.71</v>
      </c>
      <c r="G22" s="12">
        <f t="shared" si="0"/>
        <v>752.81000000000006</v>
      </c>
    </row>
    <row r="23" spans="1:7" ht="24">
      <c r="A23" s="16" t="s">
        <v>24</v>
      </c>
      <c r="B23" s="12">
        <v>0</v>
      </c>
      <c r="C23" s="12">
        <v>56.74</v>
      </c>
      <c r="D23" s="12">
        <f t="shared" si="1"/>
        <v>56.74</v>
      </c>
      <c r="E23" s="12">
        <v>0</v>
      </c>
      <c r="F23" s="12">
        <v>23.77</v>
      </c>
      <c r="G23" s="12">
        <f t="shared" si="0"/>
        <v>23.77</v>
      </c>
    </row>
    <row r="24" spans="1:7" ht="24">
      <c r="A24" s="16" t="s">
        <v>25</v>
      </c>
      <c r="B24" s="12">
        <v>0</v>
      </c>
      <c r="C24" s="12">
        <v>32.659999999999997</v>
      </c>
      <c r="D24" s="12">
        <f t="shared" si="1"/>
        <v>32.659999999999997</v>
      </c>
      <c r="E24" s="12">
        <v>0</v>
      </c>
      <c r="F24" s="12">
        <v>12.02</v>
      </c>
      <c r="G24" s="12">
        <f t="shared" si="0"/>
        <v>12.02</v>
      </c>
    </row>
    <row r="25" spans="1:7" ht="24">
      <c r="A25" s="7" t="s">
        <v>26</v>
      </c>
      <c r="B25" s="15">
        <f>+B6+B21</f>
        <v>3447.56</v>
      </c>
      <c r="C25" s="15">
        <f>+C6+C21</f>
        <v>698.03</v>
      </c>
      <c r="D25" s="15">
        <f t="shared" si="1"/>
        <v>4145.59</v>
      </c>
      <c r="E25" s="15">
        <f t="shared" ref="E25:F25" si="2">+E6+E21</f>
        <v>3374.04</v>
      </c>
      <c r="F25" s="15">
        <f t="shared" si="2"/>
        <v>786.21</v>
      </c>
      <c r="G25" s="15">
        <f>+E25+F25</f>
        <v>4160.25</v>
      </c>
    </row>
    <row r="26" spans="1:7" ht="24">
      <c r="A26" s="17" t="s">
        <v>27</v>
      </c>
      <c r="B26" s="18">
        <f>ROUND(B25/B27,2)</f>
        <v>5.2</v>
      </c>
      <c r="C26" s="18">
        <f>ROUND(C25/B27,2)</f>
        <v>1.05</v>
      </c>
      <c r="D26" s="18">
        <f>+ROUND(D25/B27,2)</f>
        <v>6.25</v>
      </c>
      <c r="E26" s="18">
        <f>ROUND(E25/E27,2)</f>
        <v>5.59</v>
      </c>
      <c r="F26" s="18">
        <f>ROUND(F25/E27,2)</f>
        <v>1.3</v>
      </c>
      <c r="G26" s="18">
        <f>+ROUND(G25/E27,2)</f>
        <v>6.89</v>
      </c>
    </row>
    <row r="27" spans="1:7" s="20" customFormat="1" ht="24">
      <c r="A27" s="19" t="s">
        <v>28</v>
      </c>
      <c r="B27" s="35">
        <v>663.57</v>
      </c>
      <c r="C27" s="35"/>
      <c r="D27" s="35">
        <v>701.22</v>
      </c>
      <c r="E27" s="35">
        <v>603.63</v>
      </c>
      <c r="F27" s="35"/>
      <c r="G27" s="35">
        <v>675.67</v>
      </c>
    </row>
    <row r="28" spans="1:7" s="20" customFormat="1" ht="24">
      <c r="A28" s="19" t="s">
        <v>29</v>
      </c>
      <c r="B28" s="35">
        <v>7.83</v>
      </c>
      <c r="C28" s="35"/>
      <c r="D28" s="35">
        <v>7.42</v>
      </c>
      <c r="E28" s="35">
        <v>7.83</v>
      </c>
      <c r="F28" s="35"/>
      <c r="G28" s="35">
        <v>7.42</v>
      </c>
    </row>
    <row r="29" spans="1:7" s="20" customFormat="1" ht="24">
      <c r="A29" s="19" t="s">
        <v>30</v>
      </c>
      <c r="B29" s="35">
        <f>+ROUND(B27*B28,2)</f>
        <v>5195.75</v>
      </c>
      <c r="C29" s="35" t="s">
        <v>31</v>
      </c>
      <c r="D29" s="35">
        <v>5203.0524000000005</v>
      </c>
      <c r="E29" s="35">
        <f>+ROUND(E27*E28,2)</f>
        <v>4726.42</v>
      </c>
      <c r="F29" s="35" t="s">
        <v>31</v>
      </c>
      <c r="G29" s="35">
        <v>5203.0524000000005</v>
      </c>
    </row>
    <row r="30" spans="1:7" ht="24">
      <c r="A30" s="17" t="s">
        <v>32</v>
      </c>
      <c r="B30" s="21">
        <f>B29-B25</f>
        <v>1748.19</v>
      </c>
      <c r="C30" s="22" t="s">
        <v>31</v>
      </c>
      <c r="D30" s="21">
        <f>B29-D25</f>
        <v>1050.1599999999999</v>
      </c>
      <c r="E30" s="21">
        <f>E29-E25</f>
        <v>1352.38</v>
      </c>
      <c r="F30" s="22" t="s">
        <v>31</v>
      </c>
      <c r="G30" s="21">
        <f>E29-G25</f>
        <v>566.17000000000007</v>
      </c>
    </row>
    <row r="31" spans="1:7" ht="24">
      <c r="A31" s="23" t="s">
        <v>33</v>
      </c>
      <c r="B31" s="24">
        <f>(B28-B26)</f>
        <v>2.63</v>
      </c>
      <c r="C31" s="25" t="s">
        <v>31</v>
      </c>
      <c r="D31" s="24">
        <f>B28-D26</f>
        <v>1.58</v>
      </c>
      <c r="E31" s="24">
        <f>E28-E26</f>
        <v>2.2400000000000002</v>
      </c>
      <c r="F31" s="25" t="s">
        <v>31</v>
      </c>
      <c r="G31" s="24">
        <f>E28-G26</f>
        <v>0.94000000000000039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4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11" sqref="D11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6" t="s">
        <v>1</v>
      </c>
      <c r="B3" s="39" t="s">
        <v>34</v>
      </c>
      <c r="C3" s="40"/>
      <c r="D3" s="40"/>
      <c r="E3" s="40"/>
      <c r="F3" s="40"/>
      <c r="G3" s="41"/>
    </row>
    <row r="4" spans="1:7" ht="27.75">
      <c r="A4" s="37"/>
      <c r="B4" s="42" t="s">
        <v>2</v>
      </c>
      <c r="C4" s="42"/>
      <c r="D4" s="42"/>
      <c r="E4" s="42" t="s">
        <v>3</v>
      </c>
      <c r="F4" s="42"/>
      <c r="G4" s="42"/>
    </row>
    <row r="5" spans="1:7" ht="24">
      <c r="A5" s="38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3012.1</v>
      </c>
      <c r="C6" s="6">
        <f>+C7+C12+C20</f>
        <v>259.39</v>
      </c>
      <c r="D6" s="6">
        <f>+B6+C6</f>
        <v>3271.49</v>
      </c>
      <c r="E6" s="6">
        <f>+E7+E12+E20</f>
        <v>3099.9399999999996</v>
      </c>
      <c r="F6" s="6">
        <f>+F7+F12+F20</f>
        <v>135.92000000000002</v>
      </c>
      <c r="G6" s="6">
        <f t="shared" ref="G6:G25" si="0">+E6+F6</f>
        <v>3235.8599999999997</v>
      </c>
    </row>
    <row r="7" spans="1:7" ht="24">
      <c r="A7" s="7" t="s">
        <v>8</v>
      </c>
      <c r="B7" s="8">
        <f>+B8+B9+B10+B11</f>
        <v>1334.02</v>
      </c>
      <c r="C7" s="8">
        <f>+C8+C9+C10+C11</f>
        <v>184.8</v>
      </c>
      <c r="D7" s="8">
        <f t="shared" ref="D7:D25" si="1">+B7+C7</f>
        <v>1518.82</v>
      </c>
      <c r="E7" s="8">
        <f>+E8+E9+E10+E11</f>
        <v>1363</v>
      </c>
      <c r="F7" s="8">
        <f>+F8+F9+F10+F11</f>
        <v>62.14</v>
      </c>
      <c r="G7" s="8">
        <f t="shared" si="0"/>
        <v>1425.14</v>
      </c>
    </row>
    <row r="8" spans="1:7" ht="24">
      <c r="A8" s="9" t="s">
        <v>9</v>
      </c>
      <c r="B8" s="10">
        <v>427.13</v>
      </c>
      <c r="C8" s="10">
        <v>0</v>
      </c>
      <c r="D8" s="10">
        <f t="shared" si="1"/>
        <v>427.13</v>
      </c>
      <c r="E8" s="10">
        <v>416.62</v>
      </c>
      <c r="F8" s="10">
        <v>0</v>
      </c>
      <c r="G8" s="10">
        <f t="shared" si="0"/>
        <v>416.62</v>
      </c>
    </row>
    <row r="9" spans="1:7" ht="24">
      <c r="A9" s="9" t="s">
        <v>10</v>
      </c>
      <c r="B9" s="11">
        <v>49.51</v>
      </c>
      <c r="C9" s="11">
        <v>0</v>
      </c>
      <c r="D9" s="10">
        <f t="shared" si="1"/>
        <v>49.51</v>
      </c>
      <c r="E9" s="11">
        <v>58.69</v>
      </c>
      <c r="F9" s="11">
        <v>0</v>
      </c>
      <c r="G9" s="10">
        <f t="shared" si="0"/>
        <v>58.69</v>
      </c>
    </row>
    <row r="10" spans="1:7" ht="24">
      <c r="A10" s="9" t="s">
        <v>11</v>
      </c>
      <c r="B10" s="11">
        <v>351.01</v>
      </c>
      <c r="C10" s="11">
        <v>184.8</v>
      </c>
      <c r="D10" s="10">
        <f t="shared" si="1"/>
        <v>535.80999999999995</v>
      </c>
      <c r="E10" s="11">
        <v>387.69</v>
      </c>
      <c r="F10" s="11">
        <v>62.14</v>
      </c>
      <c r="G10" s="10">
        <f t="shared" si="0"/>
        <v>449.83</v>
      </c>
    </row>
    <row r="11" spans="1:7" ht="24">
      <c r="A11" s="9" t="s">
        <v>12</v>
      </c>
      <c r="B11" s="11">
        <v>506.37</v>
      </c>
      <c r="C11" s="11">
        <v>0</v>
      </c>
      <c r="D11" s="10">
        <f t="shared" si="1"/>
        <v>506.37</v>
      </c>
      <c r="E11" s="11">
        <v>500</v>
      </c>
      <c r="F11" s="11">
        <v>0</v>
      </c>
      <c r="G11" s="10">
        <f t="shared" si="0"/>
        <v>500</v>
      </c>
    </row>
    <row r="12" spans="1:7" ht="24">
      <c r="A12" s="7" t="s">
        <v>13</v>
      </c>
      <c r="B12" s="8">
        <f>+B13+B14+B15+B16+B17+B18+B19</f>
        <v>1678.08</v>
      </c>
      <c r="C12" s="8">
        <f>+C13+C14+C15+C16+C17+C18+C19</f>
        <v>0</v>
      </c>
      <c r="D12" s="8">
        <f t="shared" si="1"/>
        <v>1678.08</v>
      </c>
      <c r="E12" s="8">
        <f>+E13+E14+E15+E16+E17+E18+E19</f>
        <v>1736.9399999999996</v>
      </c>
      <c r="F12" s="8">
        <f>+F13+F14+F15+F16+F17+F18+F19</f>
        <v>0</v>
      </c>
      <c r="G12" s="8">
        <f t="shared" si="0"/>
        <v>1736.9399999999996</v>
      </c>
    </row>
    <row r="13" spans="1:7" ht="24">
      <c r="A13" s="9" t="s">
        <v>14</v>
      </c>
      <c r="B13" s="11">
        <v>387.74</v>
      </c>
      <c r="C13" s="11">
        <v>0</v>
      </c>
      <c r="D13" s="11">
        <f t="shared" si="1"/>
        <v>387.74</v>
      </c>
      <c r="E13" s="11">
        <v>460.96</v>
      </c>
      <c r="F13" s="11">
        <v>0</v>
      </c>
      <c r="G13" s="11">
        <f t="shared" si="0"/>
        <v>460.96</v>
      </c>
    </row>
    <row r="14" spans="1:7" ht="24">
      <c r="A14" s="9" t="s">
        <v>15</v>
      </c>
      <c r="B14" s="11">
        <v>598.58000000000004</v>
      </c>
      <c r="C14" s="11">
        <v>0</v>
      </c>
      <c r="D14" s="11">
        <f t="shared" si="1"/>
        <v>598.58000000000004</v>
      </c>
      <c r="E14" s="11">
        <v>751.38</v>
      </c>
      <c r="F14" s="11">
        <v>0</v>
      </c>
      <c r="G14" s="11">
        <f t="shared" si="0"/>
        <v>751.38</v>
      </c>
    </row>
    <row r="15" spans="1:7" ht="24">
      <c r="A15" s="9" t="s">
        <v>16</v>
      </c>
      <c r="B15" s="11">
        <v>479.25</v>
      </c>
      <c r="C15" s="11">
        <v>0</v>
      </c>
      <c r="D15" s="11">
        <f t="shared" si="1"/>
        <v>479.25</v>
      </c>
      <c r="E15" s="11">
        <v>392.15</v>
      </c>
      <c r="F15" s="11">
        <v>0</v>
      </c>
      <c r="G15" s="11">
        <f t="shared" si="0"/>
        <v>392.15</v>
      </c>
    </row>
    <row r="16" spans="1:7" ht="24">
      <c r="A16" s="9" t="s">
        <v>17</v>
      </c>
      <c r="B16" s="12">
        <v>6.85</v>
      </c>
      <c r="C16" s="12">
        <v>0</v>
      </c>
      <c r="D16" s="11">
        <f t="shared" si="1"/>
        <v>6.85</v>
      </c>
      <c r="E16" s="12">
        <v>4.46</v>
      </c>
      <c r="F16" s="12">
        <v>0</v>
      </c>
      <c r="G16" s="11">
        <f t="shared" si="0"/>
        <v>4.46</v>
      </c>
    </row>
    <row r="17" spans="1:7" ht="24">
      <c r="A17" s="13" t="s">
        <v>18</v>
      </c>
      <c r="B17" s="12">
        <v>178.56</v>
      </c>
      <c r="C17" s="12">
        <v>0</v>
      </c>
      <c r="D17" s="11">
        <f t="shared" si="1"/>
        <v>178.56</v>
      </c>
      <c r="E17" s="12">
        <v>121.62</v>
      </c>
      <c r="F17" s="12">
        <v>0</v>
      </c>
      <c r="G17" s="11">
        <f t="shared" si="0"/>
        <v>121.62</v>
      </c>
    </row>
    <row r="18" spans="1:7" ht="24">
      <c r="A18" s="9" t="s">
        <v>19</v>
      </c>
      <c r="B18" s="12">
        <v>25.26</v>
      </c>
      <c r="C18" s="12">
        <v>0</v>
      </c>
      <c r="D18" s="11">
        <f t="shared" si="1"/>
        <v>25.26</v>
      </c>
      <c r="E18" s="12">
        <v>3.85</v>
      </c>
      <c r="F18" s="12">
        <v>0</v>
      </c>
      <c r="G18" s="11">
        <f t="shared" si="0"/>
        <v>3.85</v>
      </c>
    </row>
    <row r="19" spans="1:7" ht="24">
      <c r="A19" s="9" t="s">
        <v>20</v>
      </c>
      <c r="B19" s="12">
        <v>1.84</v>
      </c>
      <c r="C19" s="12">
        <v>0</v>
      </c>
      <c r="D19" s="11">
        <f t="shared" si="1"/>
        <v>1.84</v>
      </c>
      <c r="E19" s="12">
        <v>2.52</v>
      </c>
      <c r="F19" s="12">
        <v>0</v>
      </c>
      <c r="G19" s="11">
        <f t="shared" si="0"/>
        <v>2.52</v>
      </c>
    </row>
    <row r="20" spans="1:7" ht="24">
      <c r="A20" s="7" t="s">
        <v>21</v>
      </c>
      <c r="B20" s="14">
        <v>0</v>
      </c>
      <c r="C20" s="15">
        <f>ROUND((B7+C7+B12+C12)*0.07*4/12,2)</f>
        <v>74.59</v>
      </c>
      <c r="D20" s="15">
        <f t="shared" si="1"/>
        <v>74.59</v>
      </c>
      <c r="E20" s="14">
        <v>0</v>
      </c>
      <c r="F20" s="15">
        <f>ROUND((E7+F7+E12+F12)*0.07*4/12,2)</f>
        <v>73.78</v>
      </c>
      <c r="G20" s="15">
        <f t="shared" si="0"/>
        <v>73.78</v>
      </c>
    </row>
    <row r="21" spans="1:7" ht="24">
      <c r="A21" s="7" t="s">
        <v>22</v>
      </c>
      <c r="B21" s="14">
        <f>+B22+B23+B24</f>
        <v>429.61</v>
      </c>
      <c r="C21" s="14">
        <f>+C22+C23+C24</f>
        <v>353.32</v>
      </c>
      <c r="D21" s="15">
        <f t="shared" si="1"/>
        <v>782.93000000000006</v>
      </c>
      <c r="E21" s="14">
        <f>+E22+E23+E24</f>
        <v>295.14999999999998</v>
      </c>
      <c r="F21" s="15">
        <f>+F22+F23+F24</f>
        <v>645.37999999999988</v>
      </c>
      <c r="G21" s="15">
        <f t="shared" si="0"/>
        <v>940.52999999999986</v>
      </c>
    </row>
    <row r="22" spans="1:7" ht="24">
      <c r="A22" s="9" t="s">
        <v>23</v>
      </c>
      <c r="B22" s="12">
        <v>429.61</v>
      </c>
      <c r="C22" s="12">
        <v>296.38</v>
      </c>
      <c r="D22" s="12">
        <f t="shared" si="1"/>
        <v>725.99</v>
      </c>
      <c r="E22" s="12">
        <v>295.14999999999998</v>
      </c>
      <c r="F22" s="12">
        <v>597.16</v>
      </c>
      <c r="G22" s="12">
        <f t="shared" si="0"/>
        <v>892.31</v>
      </c>
    </row>
    <row r="23" spans="1:7" ht="24">
      <c r="A23" s="16" t="s">
        <v>24</v>
      </c>
      <c r="B23" s="12">
        <v>0</v>
      </c>
      <c r="C23" s="12">
        <v>41.37</v>
      </c>
      <c r="D23" s="12">
        <f t="shared" si="1"/>
        <v>41.37</v>
      </c>
      <c r="E23" s="12">
        <v>0</v>
      </c>
      <c r="F23" s="12">
        <v>32.69</v>
      </c>
      <c r="G23" s="12">
        <f t="shared" si="0"/>
        <v>32.69</v>
      </c>
    </row>
    <row r="24" spans="1:7" ht="24">
      <c r="A24" s="16" t="s">
        <v>25</v>
      </c>
      <c r="B24" s="12">
        <v>0</v>
      </c>
      <c r="C24" s="12">
        <v>15.57</v>
      </c>
      <c r="D24" s="12">
        <f t="shared" si="1"/>
        <v>15.57</v>
      </c>
      <c r="E24" s="12">
        <v>0</v>
      </c>
      <c r="F24" s="12">
        <v>15.53</v>
      </c>
      <c r="G24" s="12">
        <f t="shared" si="0"/>
        <v>15.53</v>
      </c>
    </row>
    <row r="25" spans="1:7" ht="24">
      <c r="A25" s="7" t="s">
        <v>26</v>
      </c>
      <c r="B25" s="15">
        <f>+B6+B21</f>
        <v>3441.71</v>
      </c>
      <c r="C25" s="15">
        <f>+C6+C21</f>
        <v>612.71</v>
      </c>
      <c r="D25" s="15">
        <f t="shared" si="1"/>
        <v>4054.42</v>
      </c>
      <c r="E25" s="15">
        <f>+E6+E21</f>
        <v>3395.0899999999997</v>
      </c>
      <c r="F25" s="15">
        <f>+F6+F21</f>
        <v>781.3</v>
      </c>
      <c r="G25" s="15">
        <f t="shared" si="0"/>
        <v>4176.3899999999994</v>
      </c>
    </row>
    <row r="26" spans="1:7" ht="24">
      <c r="A26" s="17" t="s">
        <v>27</v>
      </c>
      <c r="B26" s="18">
        <f>ROUND(B25/B27,2)</f>
        <v>5.07</v>
      </c>
      <c r="C26" s="18">
        <f>ROUND(C25/B27,2)</f>
        <v>0.9</v>
      </c>
      <c r="D26" s="18">
        <f>+ROUND(D25/B27,2)</f>
        <v>5.97</v>
      </c>
      <c r="E26" s="18">
        <f>ROUND(E25/E27,2)</f>
        <v>5.19</v>
      </c>
      <c r="F26" s="18">
        <f>ROUND(F25/E27,2)</f>
        <v>1.2</v>
      </c>
      <c r="G26" s="18">
        <f>+ROUND(G25/E27,2)</f>
        <v>6.39</v>
      </c>
    </row>
    <row r="27" spans="1:7" s="20" customFormat="1" ht="24">
      <c r="A27" s="19" t="s">
        <v>28</v>
      </c>
      <c r="B27" s="35">
        <v>678.6</v>
      </c>
      <c r="C27" s="35"/>
      <c r="D27" s="35">
        <v>738.45</v>
      </c>
      <c r="E27" s="35">
        <v>653.54</v>
      </c>
      <c r="F27" s="35"/>
      <c r="G27" s="35">
        <v>718.11</v>
      </c>
    </row>
    <row r="28" spans="1:7" s="20" customFormat="1" ht="24">
      <c r="A28" s="19" t="s">
        <v>29</v>
      </c>
      <c r="B28" s="35">
        <v>7.82</v>
      </c>
      <c r="C28" s="35"/>
      <c r="D28" s="35">
        <v>7.37</v>
      </c>
      <c r="E28" s="35">
        <v>7.82</v>
      </c>
      <c r="F28" s="35"/>
      <c r="G28" s="35">
        <v>7.37</v>
      </c>
    </row>
    <row r="29" spans="1:7" s="20" customFormat="1" ht="24">
      <c r="A29" s="19" t="s">
        <v>30</v>
      </c>
      <c r="B29" s="35">
        <f>+ROUND(B27*B28,2)</f>
        <v>5306.65</v>
      </c>
      <c r="C29" s="35" t="s">
        <v>31</v>
      </c>
      <c r="D29" s="35">
        <v>5203.0524000000005</v>
      </c>
      <c r="E29" s="35">
        <f>+ROUND(E27*E28,2)</f>
        <v>5110.68</v>
      </c>
      <c r="F29" s="35" t="s">
        <v>31</v>
      </c>
      <c r="G29" s="35">
        <v>5203.0524000000005</v>
      </c>
    </row>
    <row r="30" spans="1:7" ht="24">
      <c r="A30" s="17" t="s">
        <v>32</v>
      </c>
      <c r="B30" s="21">
        <f>B29-B25</f>
        <v>1864.9399999999996</v>
      </c>
      <c r="C30" s="22" t="s">
        <v>31</v>
      </c>
      <c r="D30" s="21">
        <f>B29-D25</f>
        <v>1252.2299999999996</v>
      </c>
      <c r="E30" s="21">
        <f>E29-E25</f>
        <v>1715.5900000000006</v>
      </c>
      <c r="F30" s="22" t="s">
        <v>31</v>
      </c>
      <c r="G30" s="21">
        <f>E29-G25</f>
        <v>934.29000000000087</v>
      </c>
    </row>
    <row r="31" spans="1:7" ht="24">
      <c r="A31" s="23" t="s">
        <v>33</v>
      </c>
      <c r="B31" s="24">
        <f>(B28-B26)</f>
        <v>2.75</v>
      </c>
      <c r="C31" s="25" t="s">
        <v>31</v>
      </c>
      <c r="D31" s="24">
        <f>B28-D26</f>
        <v>1.8500000000000005</v>
      </c>
      <c r="E31" s="24">
        <f>E28-E26</f>
        <v>2.63</v>
      </c>
      <c r="F31" s="25" t="s">
        <v>31</v>
      </c>
      <c r="G31" s="24">
        <f>E28-G26</f>
        <v>1.4300000000000006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31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A6" sqref="A6"/>
    </sheetView>
  </sheetViews>
  <sheetFormatPr defaultRowHeight="14.25"/>
  <cols>
    <col min="1" max="1" width="40.75" customWidth="1"/>
    <col min="2" max="4" width="11.25" customWidth="1"/>
  </cols>
  <sheetData>
    <row r="1" spans="1:4" ht="27.75">
      <c r="A1" s="1" t="s">
        <v>48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33" t="s">
        <v>35</v>
      </c>
      <c r="B3" s="39" t="s">
        <v>34</v>
      </c>
      <c r="C3" s="46"/>
      <c r="D3" s="47"/>
    </row>
    <row r="4" spans="1:4" ht="23.25" customHeight="1">
      <c r="A4" s="34"/>
      <c r="B4" s="4" t="s">
        <v>4</v>
      </c>
      <c r="C4" s="4" t="s">
        <v>5</v>
      </c>
      <c r="D4" s="4" t="s">
        <v>6</v>
      </c>
    </row>
    <row r="5" spans="1:4" ht="24">
      <c r="A5" s="5" t="s">
        <v>36</v>
      </c>
      <c r="B5" s="6">
        <f>SUM(B6,B9,B16)</f>
        <v>8793.4700000000012</v>
      </c>
      <c r="C5" s="6">
        <f>SUM(C6,C9,C16)</f>
        <v>4188.67</v>
      </c>
      <c r="D5" s="6">
        <f>+B5+C5</f>
        <v>12982.140000000001</v>
      </c>
    </row>
    <row r="6" spans="1:4" ht="24">
      <c r="A6" s="7" t="s">
        <v>8</v>
      </c>
      <c r="B6" s="8">
        <f>+B7+B8</f>
        <v>1364.16</v>
      </c>
      <c r="C6" s="8">
        <f>+C7+C8</f>
        <v>3075.7999999999997</v>
      </c>
      <c r="D6" s="8">
        <f t="shared" ref="D6:D22" si="0">+B6+C6</f>
        <v>4439.96</v>
      </c>
    </row>
    <row r="7" spans="1:4" ht="24">
      <c r="A7" s="9" t="s">
        <v>11</v>
      </c>
      <c r="B7" s="10">
        <v>574.83000000000004</v>
      </c>
      <c r="C7" s="10">
        <v>2988.83</v>
      </c>
      <c r="D7" s="10">
        <f t="shared" si="0"/>
        <v>3563.66</v>
      </c>
    </row>
    <row r="8" spans="1:4" ht="24">
      <c r="A8" s="9" t="s">
        <v>12</v>
      </c>
      <c r="B8" s="10">
        <v>789.33</v>
      </c>
      <c r="C8" s="10">
        <v>86.97</v>
      </c>
      <c r="D8" s="10">
        <f t="shared" si="0"/>
        <v>876.30000000000007</v>
      </c>
    </row>
    <row r="9" spans="1:4" ht="24">
      <c r="A9" s="7" t="s">
        <v>13</v>
      </c>
      <c r="B9" s="8">
        <f>+B10+B11+B12+B13+B14+B15</f>
        <v>7429.31</v>
      </c>
      <c r="C9" s="8">
        <f>+C10+C11+C12+C13+C14+C15</f>
        <v>263.56999999999994</v>
      </c>
      <c r="D9" s="8">
        <f t="shared" si="0"/>
        <v>7692.88</v>
      </c>
    </row>
    <row r="10" spans="1:4" ht="24">
      <c r="A10" s="9" t="s">
        <v>15</v>
      </c>
      <c r="B10" s="10">
        <v>3025.81</v>
      </c>
      <c r="C10" s="26">
        <v>221.35</v>
      </c>
      <c r="D10" s="11">
        <f t="shared" si="0"/>
        <v>3247.16</v>
      </c>
    </row>
    <row r="11" spans="1:4" ht="24">
      <c r="A11" s="9" t="s">
        <v>16</v>
      </c>
      <c r="B11" s="27">
        <v>2048.37</v>
      </c>
      <c r="C11" s="27">
        <v>0</v>
      </c>
      <c r="D11" s="12">
        <f t="shared" si="0"/>
        <v>2048.37</v>
      </c>
    </row>
    <row r="12" spans="1:4" ht="24">
      <c r="A12" s="13" t="s">
        <v>17</v>
      </c>
      <c r="B12" s="27">
        <v>558.80999999999995</v>
      </c>
      <c r="C12" s="27">
        <v>37.19</v>
      </c>
      <c r="D12" s="12">
        <f t="shared" si="0"/>
        <v>596</v>
      </c>
    </row>
    <row r="13" spans="1:4" ht="24">
      <c r="A13" s="9" t="s">
        <v>18</v>
      </c>
      <c r="B13" s="27">
        <v>595.22</v>
      </c>
      <c r="C13" s="27">
        <v>0</v>
      </c>
      <c r="D13" s="12">
        <f t="shared" si="0"/>
        <v>595.22</v>
      </c>
    </row>
    <row r="14" spans="1:4" ht="24">
      <c r="A14" s="9" t="s">
        <v>19</v>
      </c>
      <c r="B14" s="27">
        <v>1183.1500000000001</v>
      </c>
      <c r="C14" s="27">
        <v>0</v>
      </c>
      <c r="D14" s="12">
        <f t="shared" si="0"/>
        <v>1183.1500000000001</v>
      </c>
    </row>
    <row r="15" spans="1:4" ht="24">
      <c r="A15" s="9" t="s">
        <v>20</v>
      </c>
      <c r="B15" s="27">
        <v>17.95</v>
      </c>
      <c r="C15" s="27">
        <v>5.03</v>
      </c>
      <c r="D15" s="12">
        <f t="shared" si="0"/>
        <v>22.98</v>
      </c>
    </row>
    <row r="16" spans="1:4" ht="24">
      <c r="A16" s="7" t="s">
        <v>21</v>
      </c>
      <c r="B16" s="32">
        <v>0</v>
      </c>
      <c r="C16" s="32">
        <f>ROUND(((B6+C6+B9+C9)*0.07),2)</f>
        <v>849.3</v>
      </c>
      <c r="D16" s="14">
        <f t="shared" si="0"/>
        <v>849.3</v>
      </c>
    </row>
    <row r="17" spans="1:4" ht="24">
      <c r="A17" s="7" t="s">
        <v>37</v>
      </c>
      <c r="B17" s="28">
        <f>+B18+B19+B20+B21</f>
        <v>0</v>
      </c>
      <c r="C17" s="28">
        <f t="shared" ref="C17" si="1">+C18+C19+C20+C21</f>
        <v>4629.2199999999993</v>
      </c>
      <c r="D17" s="29">
        <f t="shared" si="0"/>
        <v>4629.2199999999993</v>
      </c>
    </row>
    <row r="18" spans="1:4" ht="24">
      <c r="A18" s="16" t="s">
        <v>23</v>
      </c>
      <c r="B18" s="27">
        <v>0</v>
      </c>
      <c r="C18" s="27">
        <v>2471.91</v>
      </c>
      <c r="D18" s="27">
        <f t="shared" si="0"/>
        <v>2471.91</v>
      </c>
    </row>
    <row r="19" spans="1:4" ht="24">
      <c r="A19" s="16" t="s">
        <v>24</v>
      </c>
      <c r="B19" s="27">
        <v>0</v>
      </c>
      <c r="C19" s="27">
        <v>257.77</v>
      </c>
      <c r="D19" s="27">
        <f t="shared" si="0"/>
        <v>257.77</v>
      </c>
    </row>
    <row r="20" spans="1:4" ht="24">
      <c r="A20" s="16" t="s">
        <v>25</v>
      </c>
      <c r="B20" s="27">
        <v>0</v>
      </c>
      <c r="C20" s="27">
        <v>78.69</v>
      </c>
      <c r="D20" s="27">
        <f t="shared" si="0"/>
        <v>78.69</v>
      </c>
    </row>
    <row r="21" spans="1:4" s="20" customFormat="1" ht="24">
      <c r="A21" s="9" t="s">
        <v>38</v>
      </c>
      <c r="B21" s="30">
        <v>0</v>
      </c>
      <c r="C21" s="30">
        <v>1820.85</v>
      </c>
      <c r="D21" s="27">
        <f t="shared" si="0"/>
        <v>1820.85</v>
      </c>
    </row>
    <row r="22" spans="1:4" ht="24">
      <c r="A22" s="17" t="s">
        <v>39</v>
      </c>
      <c r="B22" s="28">
        <f>+B5+B17</f>
        <v>8793.4700000000012</v>
      </c>
      <c r="C22" s="28">
        <f>+C5+C17</f>
        <v>8817.89</v>
      </c>
      <c r="D22" s="28">
        <f t="shared" si="0"/>
        <v>17611.36</v>
      </c>
    </row>
    <row r="23" spans="1:4" ht="24">
      <c r="A23" s="17" t="s">
        <v>40</v>
      </c>
      <c r="B23" s="28">
        <f>B22/B24</f>
        <v>6.9258462895578345</v>
      </c>
      <c r="C23" s="28">
        <f>C22/B24</f>
        <v>6.9450797851393276</v>
      </c>
      <c r="D23" s="28">
        <f>D22/B24</f>
        <v>13.870926074697163</v>
      </c>
    </row>
    <row r="24" spans="1:4" s="20" customFormat="1" ht="24">
      <c r="A24" s="19" t="s">
        <v>41</v>
      </c>
      <c r="B24" s="48">
        <v>1269.6600000000001</v>
      </c>
      <c r="C24" s="49"/>
      <c r="D24" s="50"/>
    </row>
    <row r="25" spans="1:4" s="20" customFormat="1" ht="24">
      <c r="A25" s="19" t="s">
        <v>42</v>
      </c>
      <c r="B25" s="43">
        <v>19</v>
      </c>
      <c r="C25" s="44"/>
      <c r="D25" s="45"/>
    </row>
    <row r="26" spans="1:4" ht="24">
      <c r="A26" s="19" t="s">
        <v>43</v>
      </c>
      <c r="B26" s="43">
        <f>B24*B25</f>
        <v>24123.54</v>
      </c>
      <c r="C26" s="44"/>
      <c r="D26" s="45"/>
    </row>
    <row r="27" spans="1:4" ht="24">
      <c r="A27" s="17" t="s">
        <v>44</v>
      </c>
      <c r="B27" s="28">
        <f>B26-B22</f>
        <v>15330.07</v>
      </c>
      <c r="C27" s="28"/>
      <c r="D27" s="28">
        <f>B26-D22</f>
        <v>6512.18</v>
      </c>
    </row>
    <row r="28" spans="1:4" ht="24">
      <c r="A28" s="23" t="s">
        <v>45</v>
      </c>
      <c r="B28" s="31">
        <f>B25-B23</f>
        <v>12.074153710442165</v>
      </c>
      <c r="C28" s="31"/>
      <c r="D28" s="31">
        <f>B25-D23</f>
        <v>5.129073925302837</v>
      </c>
    </row>
  </sheetData>
  <mergeCells count="4">
    <mergeCell ref="B25:D25"/>
    <mergeCell ref="B26:D26"/>
    <mergeCell ref="B3:D3"/>
    <mergeCell ref="B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ข้าวนาปี</vt:lpstr>
      <vt:lpstr>ข้าวนาปรัง</vt:lpstr>
      <vt:lpstr>มะม่วงน้ำดอกไม้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2018-10-18T08:12:25Z</cp:lastPrinted>
  <dcterms:created xsi:type="dcterms:W3CDTF">2018-08-10T07:05:48Z</dcterms:created>
  <dcterms:modified xsi:type="dcterms:W3CDTF">2018-10-18T08:12:47Z</dcterms:modified>
</cp:coreProperties>
</file>