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19815" windowHeight="7665"/>
  </bookViews>
  <sheets>
    <sheet name="ข้าวเจ้านาปี" sheetId="1" r:id="rId1"/>
    <sheet name="อ้อยโรงงาน" sheetId="3" r:id="rId2"/>
    <sheet name="มันสำปะหลัง" sheetId="2" r:id="rId3"/>
  </sheets>
  <calcPr calcId="125725"/>
</workbook>
</file>

<file path=xl/calcChain.xml><?xml version="1.0" encoding="utf-8"?>
<calcChain xmlns="http://schemas.openxmlformats.org/spreadsheetml/2006/main">
  <c r="G26" i="2"/>
  <c r="F26"/>
  <c r="E26"/>
  <c r="C26"/>
  <c r="B26"/>
  <c r="E30"/>
  <c r="G30"/>
  <c r="G31" s="1"/>
  <c r="E31"/>
  <c r="B30"/>
  <c r="F26" i="3"/>
  <c r="E26"/>
  <c r="G26"/>
  <c r="C26"/>
  <c r="B26"/>
  <c r="D26"/>
  <c r="E30"/>
  <c r="B30"/>
  <c r="E30" i="1"/>
  <c r="E29"/>
  <c r="E28"/>
  <c r="B29"/>
  <c r="B28"/>
  <c r="G26"/>
  <c r="F26"/>
  <c r="E26"/>
  <c r="D26"/>
  <c r="C26"/>
  <c r="B26"/>
  <c r="E29" i="2" l="1"/>
  <c r="B29"/>
  <c r="G24"/>
  <c r="D24"/>
  <c r="G23"/>
  <c r="D23"/>
  <c r="G22"/>
  <c r="D22"/>
  <c r="D21" s="1"/>
  <c r="F21"/>
  <c r="E21"/>
  <c r="C21"/>
  <c r="B21"/>
  <c r="G19"/>
  <c r="D19"/>
  <c r="G18"/>
  <c r="D18"/>
  <c r="G17"/>
  <c r="D17"/>
  <c r="G16"/>
  <c r="D16"/>
  <c r="G15"/>
  <c r="D15"/>
  <c r="G14"/>
  <c r="D14"/>
  <c r="G13"/>
  <c r="D13"/>
  <c r="F12"/>
  <c r="E12"/>
  <c r="C12"/>
  <c r="B12"/>
  <c r="G11"/>
  <c r="D11"/>
  <c r="G10"/>
  <c r="D10"/>
  <c r="G9"/>
  <c r="D9"/>
  <c r="G8"/>
  <c r="D8"/>
  <c r="D7" s="1"/>
  <c r="F7"/>
  <c r="E7"/>
  <c r="E6" s="1"/>
  <c r="C7"/>
  <c r="B7"/>
  <c r="G7" l="1"/>
  <c r="G21"/>
  <c r="E25"/>
  <c r="G12"/>
  <c r="C20"/>
  <c r="C6" s="1"/>
  <c r="C25" s="1"/>
  <c r="D12"/>
  <c r="D20" s="1"/>
  <c r="D6" s="1"/>
  <c r="D25" s="1"/>
  <c r="D26" s="1"/>
  <c r="F20"/>
  <c r="F6" s="1"/>
  <c r="F25" s="1"/>
  <c r="B6"/>
  <c r="B25" s="1"/>
  <c r="B31" s="1"/>
  <c r="G20"/>
  <c r="G6" s="1"/>
  <c r="G25" s="1"/>
  <c r="D30" l="1"/>
  <c r="D31" s="1"/>
  <c r="E29" i="3" l="1"/>
  <c r="B29" l="1"/>
  <c r="G24"/>
  <c r="D24"/>
  <c r="G23"/>
  <c r="D23"/>
  <c r="G22"/>
  <c r="D22"/>
  <c r="F21"/>
  <c r="E21"/>
  <c r="C21"/>
  <c r="B21"/>
  <c r="G19"/>
  <c r="D19"/>
  <c r="G18"/>
  <c r="D18"/>
  <c r="G17"/>
  <c r="D17"/>
  <c r="G16"/>
  <c r="D16"/>
  <c r="G15"/>
  <c r="D15"/>
  <c r="G14"/>
  <c r="D14"/>
  <c r="G13"/>
  <c r="D13"/>
  <c r="F12"/>
  <c r="E12"/>
  <c r="C12"/>
  <c r="B12"/>
  <c r="G11"/>
  <c r="D11"/>
  <c r="G10"/>
  <c r="D10"/>
  <c r="G9"/>
  <c r="D9"/>
  <c r="G8"/>
  <c r="D8"/>
  <c r="D7" s="1"/>
  <c r="F7"/>
  <c r="E7"/>
  <c r="C7"/>
  <c r="B7"/>
  <c r="G21" l="1"/>
  <c r="G12"/>
  <c r="D12"/>
  <c r="D20" s="1"/>
  <c r="D6" s="1"/>
  <c r="D25" s="1"/>
  <c r="C20"/>
  <c r="C6" s="1"/>
  <c r="C25" s="1"/>
  <c r="F20"/>
  <c r="F6" s="1"/>
  <c r="F25" s="1"/>
  <c r="G7"/>
  <c r="D21"/>
  <c r="B6"/>
  <c r="G20"/>
  <c r="G6" s="1"/>
  <c r="G25" s="1"/>
  <c r="E6"/>
  <c r="E25" s="1"/>
  <c r="E31" s="1"/>
  <c r="B31" l="1"/>
  <c r="B25"/>
  <c r="G30"/>
  <c r="G31" s="1"/>
  <c r="D30"/>
  <c r="D31" s="1"/>
  <c r="G24" i="1" l="1"/>
  <c r="D24"/>
  <c r="G23"/>
  <c r="D23"/>
  <c r="G22"/>
  <c r="D22"/>
  <c r="F21"/>
  <c r="E21"/>
  <c r="C21"/>
  <c r="B21"/>
  <c r="G19"/>
  <c r="D19"/>
  <c r="G18"/>
  <c r="D18"/>
  <c r="G17"/>
  <c r="D17"/>
  <c r="G16"/>
  <c r="D16"/>
  <c r="G15"/>
  <c r="D15"/>
  <c r="G14"/>
  <c r="D14"/>
  <c r="G13"/>
  <c r="D13"/>
  <c r="F12"/>
  <c r="E12"/>
  <c r="C12"/>
  <c r="B12"/>
  <c r="G11"/>
  <c r="D11"/>
  <c r="G10"/>
  <c r="D10"/>
  <c r="G9"/>
  <c r="D9"/>
  <c r="G8"/>
  <c r="D8"/>
  <c r="F7"/>
  <c r="E7"/>
  <c r="C7"/>
  <c r="B7"/>
  <c r="B6" s="1"/>
  <c r="D21" l="1"/>
  <c r="G21"/>
  <c r="G7"/>
  <c r="E6"/>
  <c r="E25" s="1"/>
  <c r="F20"/>
  <c r="G20" s="1"/>
  <c r="D12"/>
  <c r="C20"/>
  <c r="D20" s="1"/>
  <c r="G12"/>
  <c r="D7"/>
  <c r="C6" l="1"/>
  <c r="E31"/>
  <c r="D6"/>
  <c r="F6"/>
  <c r="C25"/>
  <c r="B25"/>
  <c r="F25" l="1"/>
  <c r="G6"/>
  <c r="B30"/>
  <c r="B31"/>
  <c r="D25"/>
  <c r="G25" l="1"/>
  <c r="D31"/>
  <c r="D30"/>
  <c r="G31" l="1"/>
  <c r="G30"/>
</calcChain>
</file>

<file path=xl/sharedStrings.xml><?xml version="1.0" encoding="utf-8"?>
<sst xmlns="http://schemas.openxmlformats.org/spreadsheetml/2006/main" count="118" uniqueCount="43">
  <si>
    <t>หน่วย : บาท/ไร่</t>
  </si>
  <si>
    <t>รายการ</t>
  </si>
  <si>
    <t>S1</t>
  </si>
  <si>
    <t>N</t>
  </si>
  <si>
    <t>เงินสด</t>
  </si>
  <si>
    <t>รวม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</si>
  <si>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</si>
  <si>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</si>
  <si>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</si>
  <si>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</si>
  <si>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</si>
  <si>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</si>
  <si>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</si>
  <si>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</si>
  <si>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</si>
  <si>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</si>
  <si>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ค่าสารอื่นๆ และวัสดุปรับปรุงดิน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</si>
  <si>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</si>
  <si>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</si>
  <si>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</si>
  <si>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</si>
  <si>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</si>
  <si>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</si>
  <si>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</si>
  <si>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</si>
  <si>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</si>
  <si>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>5. ผลผลิตต่อไร่ (กก.)</t>
  </si>
  <si>
    <t>7. ผลตอบแทนต่อไร่</t>
  </si>
  <si>
    <t>8. ผลตอบแทนสุทธิต่อไร่ (ข้อ 7 ลบ ข้อ 3)</t>
  </si>
  <si>
    <t>-</t>
  </si>
  <si>
    <t>4. ต้นทุนรวมต่อกิโลกรัม</t>
  </si>
  <si>
    <t>9. ผลตอบแทนสุทธิต่อกิโลกรัม</t>
  </si>
  <si>
    <t>ไม่เป็นเงินสด</t>
  </si>
  <si>
    <t>8. ผลตอบแทนสุทธิต่อไร่</t>
  </si>
  <si>
    <t>ชัยนาท</t>
  </si>
  <si>
    <t>6. ราคาที่เกษตรกรขายได้ที่ไร่นา (บาท/กิโลกรัม)</t>
  </si>
  <si>
    <t xml:space="preserve">   ค่าเสียโอกาสเงินลงทุนอุปกรณ์การเกษตร</t>
  </si>
  <si>
    <t>ตารางที่ 81  ต้นทุนการผลิตข้าวเจ้านาปี แยกตามลักษณะความเหมาะสมของพื้นที่</t>
  </si>
  <si>
    <t>ตารางที่ 82  ต้นทุนการผลิตอ้อยโรงงาน แยกตามลักษณะความเหมาะสมของพื้นที่</t>
  </si>
  <si>
    <t>ตารางที่ 83  ต้นทุนการผลิตมันสำปะหลัง แยกตามลักษณะความเหมาะสมของพื้นที่</t>
  </si>
  <si>
    <t>4. ต้นทุนรวมต่อตัน</t>
  </si>
  <si>
    <t>6. ราคาที่เกษตรกรขายได้ที่ไร่นา (บาท/ตัน)</t>
  </si>
  <si>
    <t>9. ผลตอบแทนสุทธิต่อตัน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</si>
</sst>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87" formatCode="_-* #,##0.00_-;\-* #,##0.00_-;_-* &quot;-&quot;??_-;_-@_-"/>
    <numFmt numFmtId="188" formatCode="_-* #,##0_-;\-* #,##0_-;_-* &quot;-&quot;??_-;_-@_-"/>
  </numFmts>
  <fonts count="15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name val="TH SarabunPSK"/>
      <family val="2"/>
    </font>
    <font>
      <sz val="14"/>
      <color indexed="8"/>
      <name val="TH SarabunPSK"/>
      <family val="2"/>
    </font>
    <font>
      <sz val="14"/>
      <name val="CordiaUPC"/>
      <family val="2"/>
      <charset val="222"/>
    </font>
    <font>
      <b/>
      <sz val="16"/>
      <name val="TH SarabunPSK"/>
      <family val="2"/>
    </font>
    <font>
      <sz val="16"/>
      <name val="TH SarabunPSK"/>
      <family val="2"/>
    </font>
    <font>
      <sz val="14"/>
      <name val="AngsanaUPC"/>
      <family val="1"/>
    </font>
    <font>
      <sz val="14"/>
      <name val="Cordia New"/>
      <family val="2"/>
    </font>
    <font>
      <b/>
      <sz val="16"/>
      <color indexed="8"/>
      <name val="TH SarabunPSK"/>
      <family val="2"/>
    </font>
    <font>
      <sz val="10"/>
      <name val="Arial"/>
      <family val="2"/>
    </font>
    <font>
      <sz val="16"/>
      <color indexed="8"/>
      <name val="TH SarabunPSK"/>
      <family val="2"/>
    </font>
    <font>
      <sz val="16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87" fontId="1" fillId="0" borderId="0" applyFont="0" applyFill="0" applyBorder="0" applyAlignment="0" applyProtection="0"/>
    <xf numFmtId="0" fontId="2" fillId="0" borderId="0"/>
    <xf numFmtId="0" fontId="6" fillId="0" borderId="0"/>
    <xf numFmtId="187" fontId="9" fillId="0" borderId="0" applyFont="0" applyFill="0" applyBorder="0" applyAlignment="0" applyProtection="0"/>
    <xf numFmtId="187" fontId="10" fillId="0" borderId="0" applyFont="0" applyFill="0" applyBorder="0" applyAlignment="0" applyProtection="0"/>
    <xf numFmtId="0" fontId="9" fillId="0" borderId="0"/>
    <xf numFmtId="0" fontId="9" fillId="0" borderId="0"/>
    <xf numFmtId="0" fontId="12" fillId="0" borderId="0"/>
  </cellStyleXfs>
  <cellXfs count="67">
    <xf numFmtId="0" fontId="0" fillId="0" borderId="0" xfId="0"/>
    <xf numFmtId="2" fontId="3" fillId="0" borderId="0" xfId="2" applyNumberFormat="1" applyFont="1" applyFill="1" applyBorder="1" applyAlignment="1"/>
    <xf numFmtId="2" fontId="4" fillId="0" borderId="0" xfId="2" applyNumberFormat="1" applyFont="1" applyFill="1"/>
    <xf numFmtId="2" fontId="5" fillId="0" borderId="1" xfId="2" applyNumberFormat="1" applyFont="1" applyFill="1" applyBorder="1" applyAlignment="1"/>
    <xf numFmtId="2" fontId="5" fillId="0" borderId="1" xfId="2" applyNumberFormat="1" applyFont="1" applyFill="1" applyBorder="1" applyAlignment="1">
      <alignment horizontal="right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7" xfId="2" applyNumberFormat="1" applyFont="1" applyFill="1" applyBorder="1" applyAlignment="1">
      <alignment horizontal="center" vertical="center"/>
    </xf>
    <xf numFmtId="4" fontId="7" fillId="0" borderId="7" xfId="3" applyNumberFormat="1" applyFont="1" applyFill="1" applyBorder="1" applyAlignment="1" applyProtection="1">
      <alignment horizontal="center" vertical="center"/>
      <protection hidden="1"/>
    </xf>
    <xf numFmtId="2" fontId="7" fillId="0" borderId="8" xfId="2" applyNumberFormat="1" applyFont="1" applyFill="1" applyBorder="1" applyAlignment="1">
      <alignment vertical="center"/>
    </xf>
    <xf numFmtId="187" fontId="7" fillId="2" borderId="8" xfId="2" applyNumberFormat="1" applyFont="1" applyFill="1" applyBorder="1" applyAlignment="1">
      <alignment horizontal="right"/>
    </xf>
    <xf numFmtId="2" fontId="8" fillId="0" borderId="0" xfId="2" applyNumberFormat="1" applyFont="1" applyFill="1" applyAlignment="1">
      <alignment vertical="center"/>
    </xf>
    <xf numFmtId="2" fontId="7" fillId="0" borderId="9" xfId="2" applyNumberFormat="1" applyFont="1" applyFill="1" applyBorder="1" applyAlignment="1">
      <alignment vertical="center"/>
    </xf>
    <xf numFmtId="187" fontId="7" fillId="2" borderId="9" xfId="2" applyNumberFormat="1" applyFont="1" applyFill="1" applyBorder="1" applyAlignment="1">
      <alignment horizontal="right"/>
    </xf>
    <xf numFmtId="2" fontId="8" fillId="0" borderId="9" xfId="2" applyNumberFormat="1" applyFont="1" applyFill="1" applyBorder="1" applyAlignment="1">
      <alignment vertical="center"/>
    </xf>
    <xf numFmtId="187" fontId="8" fillId="2" borderId="9" xfId="2" applyNumberFormat="1" applyFont="1" applyFill="1" applyBorder="1" applyAlignment="1">
      <alignment horizontal="right"/>
    </xf>
    <xf numFmtId="187" fontId="7" fillId="2" borderId="9" xfId="2" applyNumberFormat="1" applyFont="1" applyFill="1" applyBorder="1" applyAlignment="1" applyProtection="1">
      <alignment horizontal="right"/>
      <protection hidden="1"/>
    </xf>
    <xf numFmtId="2" fontId="8" fillId="0" borderId="9" xfId="4" applyNumberFormat="1" applyFont="1" applyBorder="1" applyAlignment="1">
      <alignment vertical="center"/>
    </xf>
    <xf numFmtId="187" fontId="7" fillId="0" borderId="9" xfId="5" applyFont="1" applyFill="1" applyBorder="1" applyAlignment="1">
      <alignment horizontal="right" vertical="center"/>
    </xf>
    <xf numFmtId="2" fontId="8" fillId="0" borderId="9" xfId="6" applyNumberFormat="1" applyFont="1" applyFill="1" applyBorder="1" applyAlignment="1">
      <alignment vertical="center"/>
    </xf>
    <xf numFmtId="2" fontId="7" fillId="0" borderId="9" xfId="6" applyNumberFormat="1" applyFont="1" applyFill="1" applyBorder="1" applyAlignment="1" applyProtection="1">
      <alignment horizontal="left" vertical="center"/>
    </xf>
    <xf numFmtId="2" fontId="8" fillId="0" borderId="9" xfId="6" applyNumberFormat="1" applyFont="1" applyFill="1" applyBorder="1" applyAlignment="1" applyProtection="1">
      <alignment horizontal="left" vertical="center"/>
    </xf>
    <xf numFmtId="0" fontId="7" fillId="0" borderId="9" xfId="0" applyFont="1" applyBorder="1"/>
    <xf numFmtId="4" fontId="7" fillId="0" borderId="9" xfId="2" applyNumberFormat="1" applyFont="1" applyFill="1" applyBorder="1" applyAlignment="1">
      <alignment horizontal="right"/>
    </xf>
    <xf numFmtId="4" fontId="7" fillId="0" borderId="9" xfId="2" applyNumberFormat="1" applyFont="1" applyFill="1" applyBorder="1" applyAlignment="1">
      <alignment horizontal="center"/>
    </xf>
    <xf numFmtId="0" fontId="7" fillId="0" borderId="10" xfId="0" applyFont="1" applyBorder="1"/>
    <xf numFmtId="2" fontId="4" fillId="0" borderId="0" xfId="2" applyNumberFormat="1" applyFont="1" applyFill="1" applyBorder="1" applyAlignment="1"/>
    <xf numFmtId="49" fontId="7" fillId="0" borderId="7" xfId="2" applyNumberFormat="1" applyFont="1" applyFill="1" applyBorder="1" applyAlignment="1">
      <alignment horizontal="center" vertical="center"/>
    </xf>
    <xf numFmtId="2" fontId="7" fillId="0" borderId="12" xfId="2" applyNumberFormat="1" applyFont="1" applyFill="1" applyBorder="1" applyAlignment="1">
      <alignment vertical="center"/>
    </xf>
    <xf numFmtId="43" fontId="7" fillId="0" borderId="12" xfId="1" applyNumberFormat="1" applyFont="1" applyFill="1" applyBorder="1" applyAlignment="1">
      <alignment horizontal="right"/>
    </xf>
    <xf numFmtId="43" fontId="7" fillId="0" borderId="9" xfId="1" applyNumberFormat="1" applyFont="1" applyFill="1" applyBorder="1" applyAlignment="1">
      <alignment horizontal="right"/>
    </xf>
    <xf numFmtId="43" fontId="8" fillId="0" borderId="9" xfId="1" applyNumberFormat="1" applyFont="1" applyFill="1" applyBorder="1"/>
    <xf numFmtId="43" fontId="13" fillId="0" borderId="9" xfId="1" applyNumberFormat="1" applyFont="1" applyFill="1" applyBorder="1"/>
    <xf numFmtId="43" fontId="14" fillId="0" borderId="9" xfId="1" applyNumberFormat="1" applyFont="1" applyFill="1" applyBorder="1"/>
    <xf numFmtId="43" fontId="8" fillId="0" borderId="9" xfId="1" applyNumberFormat="1" applyFont="1" applyFill="1" applyBorder="1" applyAlignment="1">
      <alignment vertical="center"/>
    </xf>
    <xf numFmtId="43" fontId="13" fillId="0" borderId="9" xfId="1" applyNumberFormat="1" applyFont="1" applyFill="1" applyBorder="1" applyAlignment="1">
      <alignment vertical="center"/>
    </xf>
    <xf numFmtId="43" fontId="7" fillId="0" borderId="9" xfId="1" applyNumberFormat="1" applyFont="1" applyFill="1" applyBorder="1" applyAlignment="1">
      <alignment horizontal="right" vertical="center"/>
    </xf>
    <xf numFmtId="43" fontId="11" fillId="0" borderId="9" xfId="1" applyNumberFormat="1" applyFont="1" applyFill="1" applyBorder="1" applyAlignment="1">
      <alignment horizontal="right" vertical="center"/>
    </xf>
    <xf numFmtId="188" fontId="7" fillId="0" borderId="9" xfId="1" applyNumberFormat="1" applyFont="1" applyFill="1" applyBorder="1" applyAlignment="1">
      <alignment horizontal="right" vertical="center"/>
    </xf>
    <xf numFmtId="187" fontId="7" fillId="0" borderId="9" xfId="1" applyNumberFormat="1" applyFont="1" applyBorder="1" applyAlignment="1">
      <alignment horizontal="right" vertical="center"/>
    </xf>
    <xf numFmtId="187" fontId="7" fillId="0" borderId="9" xfId="1" applyNumberFormat="1" applyFont="1" applyFill="1" applyBorder="1" applyAlignment="1">
      <alignment horizontal="right" vertical="center"/>
    </xf>
    <xf numFmtId="2" fontId="7" fillId="0" borderId="10" xfId="6" applyNumberFormat="1" applyFont="1" applyFill="1" applyBorder="1" applyAlignment="1" applyProtection="1">
      <alignment horizontal="left" vertical="center"/>
    </xf>
    <xf numFmtId="187" fontId="7" fillId="0" borderId="10" xfId="1" applyNumberFormat="1" applyFont="1" applyFill="1" applyBorder="1" applyAlignment="1">
      <alignment horizontal="right" vertical="center"/>
    </xf>
    <xf numFmtId="188" fontId="7" fillId="0" borderId="10" xfId="1" applyNumberFormat="1" applyFont="1" applyFill="1" applyBorder="1" applyAlignment="1">
      <alignment horizontal="right" vertical="center"/>
    </xf>
    <xf numFmtId="187" fontId="7" fillId="0" borderId="10" xfId="1" applyNumberFormat="1" applyFont="1" applyBorder="1" applyAlignment="1">
      <alignment horizontal="right" vertical="center"/>
    </xf>
    <xf numFmtId="43" fontId="0" fillId="0" borderId="0" xfId="0" applyNumberFormat="1"/>
    <xf numFmtId="187" fontId="7" fillId="2" borderId="9" xfId="2" applyNumberFormat="1" applyFont="1" applyFill="1" applyBorder="1" applyAlignment="1" applyProtection="1">
      <alignment horizontal="center"/>
      <protection hidden="1"/>
    </xf>
    <xf numFmtId="4" fontId="7" fillId="0" borderId="10" xfId="2" applyNumberFormat="1" applyFont="1" applyFill="1" applyBorder="1" applyAlignment="1">
      <alignment horizontal="right"/>
    </xf>
    <xf numFmtId="4" fontId="7" fillId="0" borderId="10" xfId="2" applyNumberFormat="1" applyFont="1" applyFill="1" applyBorder="1" applyAlignment="1">
      <alignment horizontal="center"/>
    </xf>
    <xf numFmtId="4" fontId="8" fillId="0" borderId="9" xfId="2" applyNumberFormat="1" applyFont="1" applyFill="1" applyBorder="1" applyAlignment="1">
      <alignment horizontal="center"/>
    </xf>
    <xf numFmtId="4" fontId="3" fillId="0" borderId="3" xfId="3" applyNumberFormat="1" applyFont="1" applyFill="1" applyBorder="1" applyAlignment="1" applyProtection="1">
      <alignment horizontal="center"/>
      <protection hidden="1"/>
    </xf>
    <xf numFmtId="4" fontId="3" fillId="0" borderId="4" xfId="3" applyNumberFormat="1" applyFont="1" applyFill="1" applyBorder="1" applyAlignment="1" applyProtection="1">
      <alignment horizontal="center"/>
      <protection hidden="1"/>
    </xf>
    <xf numFmtId="4" fontId="3" fillId="0" borderId="5" xfId="3" applyNumberFormat="1" applyFont="1" applyFill="1" applyBorder="1" applyAlignment="1" applyProtection="1">
      <alignment horizontal="center"/>
      <protection hidden="1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3" fillId="0" borderId="11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0" fontId="8" fillId="0" borderId="9" xfId="0" applyFont="1" applyBorder="1"/>
    <xf numFmtId="4" fontId="8" fillId="0" borderId="13" xfId="1" applyNumberFormat="1" applyFont="1" applyFill="1" applyBorder="1" applyAlignment="1">
      <alignment horizontal="center" vertical="center"/>
    </xf>
    <xf numFmtId="4" fontId="8" fillId="0" borderId="14" xfId="1" applyNumberFormat="1" applyFont="1" applyFill="1" applyBorder="1" applyAlignment="1">
      <alignment horizontal="center" vertical="center"/>
    </xf>
    <xf numFmtId="4" fontId="8" fillId="0" borderId="15" xfId="1" applyNumberFormat="1" applyFont="1" applyFill="1" applyBorder="1" applyAlignment="1">
      <alignment horizontal="center" vertical="center"/>
    </xf>
    <xf numFmtId="0" fontId="0" fillId="0" borderId="0" xfId="0" applyFont="1"/>
    <xf numFmtId="4" fontId="8" fillId="0" borderId="13" xfId="1" applyNumberFormat="1" applyFont="1" applyBorder="1" applyAlignment="1">
      <alignment horizontal="center" vertical="center"/>
    </xf>
    <xf numFmtId="4" fontId="8" fillId="0" borderId="14" xfId="1" applyNumberFormat="1" applyFont="1" applyBorder="1" applyAlignment="1">
      <alignment horizontal="center" vertical="center"/>
    </xf>
    <xf numFmtId="4" fontId="8" fillId="0" borderId="15" xfId="1" applyNumberFormat="1" applyFont="1" applyBorder="1" applyAlignment="1">
      <alignment horizontal="center" vertical="center"/>
    </xf>
  </cellXfs>
  <cellStyles count="9">
    <cellStyle name="เครื่องหมายจุลภาค" xfId="1" builtinId="3"/>
    <cellStyle name="เครื่องหมายจุลภาค 2" xfId="5"/>
    <cellStyle name="เครื่องหมายจุลภาค 3" xfId="4"/>
    <cellStyle name="ปกติ" xfId="0" builtinId="0"/>
    <cellStyle name="ปกติ 3" xfId="6"/>
    <cellStyle name="ปกติ 8" xfId="7"/>
    <cellStyle name="ปกติ_ประมาณการเดือน ธค.2547" xfId="2"/>
    <cellStyle name="ปกติ_ประมาณการเดือน ธค.2547 2" xfId="3"/>
    <cellStyle name="ลักษณะ 1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topLeftCell="A22" workbookViewId="0">
      <selection activeCell="B32" sqref="B32"/>
    </sheetView>
  </sheetViews>
  <sheetFormatPr defaultColWidth="8" defaultRowHeight="21.75"/>
  <cols>
    <col min="1" max="1" width="40.75" style="26" customWidth="1"/>
    <col min="2" max="7" width="11.5" style="2" customWidth="1"/>
    <col min="8" max="16384" width="8" style="2"/>
  </cols>
  <sheetData>
    <row r="1" spans="1:7" ht="27.75">
      <c r="A1" s="1" t="s">
        <v>37</v>
      </c>
    </row>
    <row r="2" spans="1:7">
      <c r="A2" s="3"/>
      <c r="G2" s="4" t="s">
        <v>0</v>
      </c>
    </row>
    <row r="3" spans="1:7" ht="27.75">
      <c r="A3" s="5"/>
      <c r="B3" s="50" t="s">
        <v>34</v>
      </c>
      <c r="C3" s="51"/>
      <c r="D3" s="51"/>
      <c r="E3" s="51"/>
      <c r="F3" s="51"/>
      <c r="G3" s="52"/>
    </row>
    <row r="4" spans="1:7" ht="27.75">
      <c r="A4" s="6" t="s">
        <v>1</v>
      </c>
      <c r="B4" s="50" t="s">
        <v>2</v>
      </c>
      <c r="C4" s="51"/>
      <c r="D4" s="52"/>
      <c r="E4" s="50" t="s">
        <v>3</v>
      </c>
      <c r="F4" s="51"/>
      <c r="G4" s="52"/>
    </row>
    <row r="5" spans="1:7" ht="27.75">
      <c r="A5" s="7"/>
      <c r="B5" s="8" t="s">
        <v>4</v>
      </c>
      <c r="C5" s="8" t="s">
        <v>32</v>
      </c>
      <c r="D5" s="8" t="s">
        <v>5</v>
      </c>
      <c r="E5" s="8" t="s">
        <v>4</v>
      </c>
      <c r="F5" s="8" t="s">
        <v>32</v>
      </c>
      <c r="G5" s="8" t="s">
        <v>5</v>
      </c>
    </row>
    <row r="6" spans="1:7" s="11" customFormat="1" ht="24">
      <c r="A6" s="9" t="s">
        <v>6</v>
      </c>
      <c r="B6" s="10">
        <f>B7+B12+B20</f>
        <v>2502.81</v>
      </c>
      <c r="C6" s="10">
        <f>C7+C12+C20</f>
        <v>593.63</v>
      </c>
      <c r="D6" s="10">
        <f>+D7+D12+D20</f>
        <v>3096.4400000000005</v>
      </c>
      <c r="E6" s="10">
        <f>E7+E12+E20</f>
        <v>2274.81</v>
      </c>
      <c r="F6" s="10">
        <f>F7+F12+F20</f>
        <v>635.18999999999994</v>
      </c>
      <c r="G6" s="10">
        <f t="shared" ref="G6:G11" si="0">SUM(E6:F6)</f>
        <v>2910</v>
      </c>
    </row>
    <row r="7" spans="1:7" s="11" customFormat="1" ht="24">
      <c r="A7" s="12" t="s">
        <v>7</v>
      </c>
      <c r="B7" s="13">
        <f>SUM(B8:B11)</f>
        <v>1087.44</v>
      </c>
      <c r="C7" s="13">
        <f>SUM(C8:C11)</f>
        <v>419.61</v>
      </c>
      <c r="D7" s="13">
        <f t="shared" ref="D7:D11" si="1">SUM(B7:C7)</f>
        <v>1507.0500000000002</v>
      </c>
      <c r="E7" s="13">
        <f>SUM(E8:E11)</f>
        <v>1243.4099999999999</v>
      </c>
      <c r="F7" s="13">
        <f>SUM(F8:F11)</f>
        <v>299.26</v>
      </c>
      <c r="G7" s="13">
        <f t="shared" si="0"/>
        <v>1542.6699999999998</v>
      </c>
    </row>
    <row r="8" spans="1:7" s="11" customFormat="1" ht="24">
      <c r="A8" s="14" t="s">
        <v>8</v>
      </c>
      <c r="B8" s="15">
        <v>361.44</v>
      </c>
      <c r="C8" s="15">
        <v>134.57</v>
      </c>
      <c r="D8" s="15">
        <f t="shared" si="1"/>
        <v>496.01</v>
      </c>
      <c r="E8" s="15">
        <v>520.91</v>
      </c>
      <c r="F8" s="15">
        <v>104.57</v>
      </c>
      <c r="G8" s="15">
        <f t="shared" si="0"/>
        <v>625.48</v>
      </c>
    </row>
    <row r="9" spans="1:7" s="11" customFormat="1" ht="24">
      <c r="A9" s="14" t="s">
        <v>9</v>
      </c>
      <c r="B9" s="15">
        <v>51.7</v>
      </c>
      <c r="C9" s="15">
        <v>4.59</v>
      </c>
      <c r="D9" s="15">
        <f t="shared" si="1"/>
        <v>56.290000000000006</v>
      </c>
      <c r="E9" s="15">
        <v>50.91</v>
      </c>
      <c r="F9" s="15">
        <v>8.25</v>
      </c>
      <c r="G9" s="15">
        <f t="shared" si="0"/>
        <v>59.16</v>
      </c>
    </row>
    <row r="10" spans="1:7" s="11" customFormat="1" ht="24">
      <c r="A10" s="14" t="s">
        <v>10</v>
      </c>
      <c r="B10" s="15">
        <v>208.48</v>
      </c>
      <c r="C10" s="15">
        <v>280.45</v>
      </c>
      <c r="D10" s="15">
        <f t="shared" si="1"/>
        <v>488.92999999999995</v>
      </c>
      <c r="E10" s="15">
        <v>153.1</v>
      </c>
      <c r="F10" s="15">
        <v>180.75</v>
      </c>
      <c r="G10" s="15">
        <f t="shared" si="0"/>
        <v>333.85</v>
      </c>
    </row>
    <row r="11" spans="1:7" s="11" customFormat="1" ht="24">
      <c r="A11" s="14" t="s">
        <v>11</v>
      </c>
      <c r="B11" s="15">
        <v>465.82</v>
      </c>
      <c r="C11" s="15">
        <v>0</v>
      </c>
      <c r="D11" s="15">
        <f t="shared" si="1"/>
        <v>465.82</v>
      </c>
      <c r="E11" s="15">
        <v>518.49</v>
      </c>
      <c r="F11" s="15">
        <v>5.69</v>
      </c>
      <c r="G11" s="15">
        <f t="shared" si="0"/>
        <v>524.18000000000006</v>
      </c>
    </row>
    <row r="12" spans="1:7" s="11" customFormat="1" ht="24">
      <c r="A12" s="12" t="s">
        <v>12</v>
      </c>
      <c r="B12" s="16">
        <f>ROUND(SUM(B13:B19),2)</f>
        <v>1415.37</v>
      </c>
      <c r="C12" s="16">
        <f>ROUND(SUM(C13:C19),2)</f>
        <v>69.31</v>
      </c>
      <c r="D12" s="16">
        <f>ROUND(SUM(B12:C12),2)</f>
        <v>1484.68</v>
      </c>
      <c r="E12" s="16">
        <f>ROUND(SUM(E13:E19),2)</f>
        <v>1031.4000000000001</v>
      </c>
      <c r="F12" s="16">
        <f>ROUND(SUM(F13:F19),2)</f>
        <v>237.52</v>
      </c>
      <c r="G12" s="16">
        <f>ROUND(SUM(E12:F12),2)</f>
        <v>1268.92</v>
      </c>
    </row>
    <row r="13" spans="1:7" s="11" customFormat="1" ht="24">
      <c r="A13" s="14" t="s">
        <v>13</v>
      </c>
      <c r="B13" s="15">
        <v>394.73</v>
      </c>
      <c r="C13" s="15">
        <v>31.46</v>
      </c>
      <c r="D13" s="15">
        <f t="shared" ref="D13:D19" si="2">SUM(B13:C13)</f>
        <v>426.19</v>
      </c>
      <c r="E13" s="15">
        <v>246.25</v>
      </c>
      <c r="F13" s="15">
        <v>237.52</v>
      </c>
      <c r="G13" s="15">
        <f t="shared" ref="G13:G19" si="3">SUM(E13:F13)</f>
        <v>483.77</v>
      </c>
    </row>
    <row r="14" spans="1:7" s="11" customFormat="1" ht="24">
      <c r="A14" s="14" t="s">
        <v>14</v>
      </c>
      <c r="B14" s="15">
        <v>518.70000000000005</v>
      </c>
      <c r="C14" s="15">
        <v>5.1100000000000003</v>
      </c>
      <c r="D14" s="15">
        <f t="shared" si="2"/>
        <v>523.81000000000006</v>
      </c>
      <c r="E14" s="15">
        <v>549.16999999999996</v>
      </c>
      <c r="F14" s="15">
        <v>0</v>
      </c>
      <c r="G14" s="15">
        <f t="shared" si="3"/>
        <v>549.16999999999996</v>
      </c>
    </row>
    <row r="15" spans="1:7" s="11" customFormat="1" ht="24">
      <c r="A15" s="14" t="s">
        <v>15</v>
      </c>
      <c r="B15" s="15">
        <v>309.45</v>
      </c>
      <c r="C15" s="15">
        <v>3.39</v>
      </c>
      <c r="D15" s="15">
        <f t="shared" si="2"/>
        <v>312.83999999999997</v>
      </c>
      <c r="E15" s="15">
        <v>204.34</v>
      </c>
      <c r="F15" s="15">
        <v>0</v>
      </c>
      <c r="G15" s="15">
        <f t="shared" si="3"/>
        <v>204.34</v>
      </c>
    </row>
    <row r="16" spans="1:7" s="11" customFormat="1" ht="24">
      <c r="A16" s="14" t="s">
        <v>16</v>
      </c>
      <c r="B16" s="15">
        <v>44.57</v>
      </c>
      <c r="C16" s="15">
        <v>28.34</v>
      </c>
      <c r="D16" s="15">
        <f t="shared" si="2"/>
        <v>72.91</v>
      </c>
      <c r="E16" s="15">
        <v>21.22</v>
      </c>
      <c r="F16" s="15">
        <v>0</v>
      </c>
      <c r="G16" s="15">
        <f t="shared" si="3"/>
        <v>21.22</v>
      </c>
    </row>
    <row r="17" spans="1:7" s="11" customFormat="1" ht="24">
      <c r="A17" s="14" t="s">
        <v>17</v>
      </c>
      <c r="B17" s="15">
        <v>141.91999999999999</v>
      </c>
      <c r="C17" s="15">
        <v>0</v>
      </c>
      <c r="D17" s="15">
        <f t="shared" si="2"/>
        <v>141.91999999999999</v>
      </c>
      <c r="E17" s="15">
        <v>6.97</v>
      </c>
      <c r="F17" s="15">
        <v>0</v>
      </c>
      <c r="G17" s="15">
        <f t="shared" si="3"/>
        <v>6.97</v>
      </c>
    </row>
    <row r="18" spans="1:7" s="11" customFormat="1" ht="24">
      <c r="A18" s="17" t="s">
        <v>18</v>
      </c>
      <c r="B18" s="15">
        <v>5.43</v>
      </c>
      <c r="C18" s="15">
        <v>0</v>
      </c>
      <c r="D18" s="15">
        <f t="shared" si="2"/>
        <v>5.43</v>
      </c>
      <c r="E18" s="15">
        <v>0</v>
      </c>
      <c r="F18" s="15">
        <v>0</v>
      </c>
      <c r="G18" s="15">
        <f t="shared" si="3"/>
        <v>0</v>
      </c>
    </row>
    <row r="19" spans="1:7" s="11" customFormat="1" ht="24">
      <c r="A19" s="14" t="s">
        <v>19</v>
      </c>
      <c r="B19" s="15">
        <v>0.56999999999999995</v>
      </c>
      <c r="C19" s="15">
        <v>1.01</v>
      </c>
      <c r="D19" s="15">
        <f t="shared" si="2"/>
        <v>1.58</v>
      </c>
      <c r="E19" s="15">
        <v>3.45</v>
      </c>
      <c r="F19" s="15">
        <v>0</v>
      </c>
      <c r="G19" s="15">
        <f t="shared" si="3"/>
        <v>3.45</v>
      </c>
    </row>
    <row r="20" spans="1:7" s="11" customFormat="1" ht="24">
      <c r="A20" s="12" t="s">
        <v>20</v>
      </c>
      <c r="B20" s="18"/>
      <c r="C20" s="18">
        <f>ROUND((B7+B12+C7+C12)*0.07*6/12,2)</f>
        <v>104.71</v>
      </c>
      <c r="D20" s="18">
        <f>+B20+C20</f>
        <v>104.71</v>
      </c>
      <c r="E20" s="18"/>
      <c r="F20" s="18">
        <f>ROUND((E7+E12+F7+F12)*0.07*6/12,2)</f>
        <v>98.41</v>
      </c>
      <c r="G20" s="18">
        <f>+E20+F20</f>
        <v>98.41</v>
      </c>
    </row>
    <row r="21" spans="1:7" s="11" customFormat="1" ht="24">
      <c r="A21" s="12" t="s">
        <v>21</v>
      </c>
      <c r="B21" s="16">
        <f>ROUND(SUM(B22:B24),2)</f>
        <v>718.07</v>
      </c>
      <c r="C21" s="16">
        <f>ROUND(SUM(C22:C24),2)</f>
        <v>478.17</v>
      </c>
      <c r="D21" s="16">
        <f>ROUND(SUM(B21:C21),2)</f>
        <v>1196.24</v>
      </c>
      <c r="E21" s="16">
        <f>ROUND(SUM(E22:E24),2)</f>
        <v>213.04</v>
      </c>
      <c r="F21" s="16">
        <f>ROUND(SUM(F22:F24),2)</f>
        <v>893.06</v>
      </c>
      <c r="G21" s="16">
        <f>ROUND(SUM(E21:F21),2)</f>
        <v>1106.0999999999999</v>
      </c>
    </row>
    <row r="22" spans="1:7" s="11" customFormat="1" ht="24">
      <c r="A22" s="14" t="s">
        <v>22</v>
      </c>
      <c r="B22" s="15">
        <v>718.07450000000006</v>
      </c>
      <c r="C22" s="15">
        <v>386.65549999999996</v>
      </c>
      <c r="D22" s="15">
        <f t="shared" ref="D22:D24" si="4">SUM(B22:C22)</f>
        <v>1104.73</v>
      </c>
      <c r="E22" s="15">
        <v>213.04400000000001</v>
      </c>
      <c r="F22" s="15">
        <v>852.17600000000004</v>
      </c>
      <c r="G22" s="15">
        <f t="shared" ref="G22:G24" si="5">SUM(E22:F22)</f>
        <v>1065.22</v>
      </c>
    </row>
    <row r="23" spans="1:7" s="11" customFormat="1" ht="24">
      <c r="A23" s="14" t="s">
        <v>23</v>
      </c>
      <c r="B23" s="15">
        <v>0</v>
      </c>
      <c r="C23" s="15">
        <v>70.45</v>
      </c>
      <c r="D23" s="15">
        <f t="shared" si="4"/>
        <v>70.45</v>
      </c>
      <c r="E23" s="15">
        <v>0</v>
      </c>
      <c r="F23" s="15">
        <v>34.28</v>
      </c>
      <c r="G23" s="15">
        <f t="shared" si="5"/>
        <v>34.28</v>
      </c>
    </row>
    <row r="24" spans="1:7" s="11" customFormat="1" ht="24">
      <c r="A24" s="19" t="s">
        <v>24</v>
      </c>
      <c r="B24" s="15">
        <v>0</v>
      </c>
      <c r="C24" s="15">
        <v>21.06</v>
      </c>
      <c r="D24" s="15">
        <f t="shared" si="4"/>
        <v>21.06</v>
      </c>
      <c r="E24" s="15">
        <v>0</v>
      </c>
      <c r="F24" s="15">
        <v>6.6</v>
      </c>
      <c r="G24" s="15">
        <f t="shared" si="5"/>
        <v>6.6</v>
      </c>
    </row>
    <row r="25" spans="1:7" s="11" customFormat="1" ht="24">
      <c r="A25" s="12" t="s">
        <v>25</v>
      </c>
      <c r="B25" s="16">
        <f>ROUND((B6+B21),2)</f>
        <v>3220.88</v>
      </c>
      <c r="C25" s="16">
        <f>ROUND((C6+C21),2)</f>
        <v>1071.8</v>
      </c>
      <c r="D25" s="16">
        <f>ROUND(SUM(B25:C25),2)</f>
        <v>4292.68</v>
      </c>
      <c r="E25" s="16">
        <f>ROUND((E6+E21),2)</f>
        <v>2487.85</v>
      </c>
      <c r="F25" s="16">
        <f>ROUND((F6+F21),2)</f>
        <v>1528.25</v>
      </c>
      <c r="G25" s="16">
        <f>ROUND(SUM(E25:F25),2)</f>
        <v>4016.1</v>
      </c>
    </row>
    <row r="26" spans="1:7" s="11" customFormat="1" ht="24">
      <c r="A26" s="20" t="s">
        <v>40</v>
      </c>
      <c r="B26" s="16">
        <f>ROUND((B25/B27),2)*1000</f>
        <v>4170</v>
      </c>
      <c r="C26" s="46">
        <f>C25/B27*1000</f>
        <v>1386.3486437893703</v>
      </c>
      <c r="D26" s="16">
        <f>ROUND((D25/B27),2)*1000</f>
        <v>5550</v>
      </c>
      <c r="E26" s="16">
        <f>ROUND((E25/E27),2)*1000</f>
        <v>4130</v>
      </c>
      <c r="F26" s="46">
        <f>F25/E27*1000</f>
        <v>2539.7603576354841</v>
      </c>
      <c r="G26" s="16">
        <f>ROUND((G25/E27),2)*1000</f>
        <v>6670</v>
      </c>
    </row>
    <row r="27" spans="1:7" s="11" customFormat="1" ht="24">
      <c r="A27" s="21" t="s">
        <v>26</v>
      </c>
      <c r="B27" s="49">
        <v>773.11</v>
      </c>
      <c r="C27" s="49"/>
      <c r="D27" s="49"/>
      <c r="E27" s="49">
        <v>601.73</v>
      </c>
      <c r="F27" s="49"/>
      <c r="G27" s="49"/>
    </row>
    <row r="28" spans="1:7" ht="24">
      <c r="A28" s="59" t="s">
        <v>41</v>
      </c>
      <c r="B28" s="49">
        <f>7.34*1000</f>
        <v>7340</v>
      </c>
      <c r="C28" s="49"/>
      <c r="D28" s="49"/>
      <c r="E28" s="49">
        <f>7.34*1000</f>
        <v>7340</v>
      </c>
      <c r="F28" s="49"/>
      <c r="G28" s="49"/>
    </row>
    <row r="29" spans="1:7" ht="24">
      <c r="A29" s="59" t="s">
        <v>27</v>
      </c>
      <c r="B29" s="49">
        <f>ROUND(B27*B28,2)/1000</f>
        <v>5674.6274000000003</v>
      </c>
      <c r="C29" s="49"/>
      <c r="D29" s="49"/>
      <c r="E29" s="49">
        <f>ROUND(E27*E28,2)/1000</f>
        <v>4416.6981999999998</v>
      </c>
      <c r="F29" s="49"/>
      <c r="G29" s="49"/>
    </row>
    <row r="30" spans="1:7" ht="24">
      <c r="A30" s="22" t="s">
        <v>28</v>
      </c>
      <c r="B30" s="23">
        <f>B29-B25</f>
        <v>2453.7474000000002</v>
      </c>
      <c r="C30" s="24" t="s">
        <v>29</v>
      </c>
      <c r="D30" s="23">
        <f>B29-D25</f>
        <v>1381.9474</v>
      </c>
      <c r="E30" s="23">
        <f>E29-E25</f>
        <v>1928.8481999999999</v>
      </c>
      <c r="F30" s="24" t="s">
        <v>29</v>
      </c>
      <c r="G30" s="23">
        <f>E29-G25</f>
        <v>400.59819999999991</v>
      </c>
    </row>
    <row r="31" spans="1:7" ht="24">
      <c r="A31" s="25" t="s">
        <v>42</v>
      </c>
      <c r="B31" s="47">
        <f>B28-B26</f>
        <v>3170</v>
      </c>
      <c r="C31" s="48" t="s">
        <v>29</v>
      </c>
      <c r="D31" s="47">
        <f>B28-D26</f>
        <v>1790</v>
      </c>
      <c r="E31" s="47">
        <f>E28-E26</f>
        <v>3210</v>
      </c>
      <c r="F31" s="48" t="s">
        <v>29</v>
      </c>
      <c r="G31" s="47">
        <f>E28-G26</f>
        <v>670</v>
      </c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</sheetData>
  <mergeCells count="9">
    <mergeCell ref="B29:D29"/>
    <mergeCell ref="E29:G29"/>
    <mergeCell ref="B3:G3"/>
    <mergeCell ref="B4:D4"/>
    <mergeCell ref="E4:G4"/>
    <mergeCell ref="B27:D27"/>
    <mergeCell ref="E27:G27"/>
    <mergeCell ref="B28:D28"/>
    <mergeCell ref="E28:G28"/>
  </mergeCells>
  <printOptions horizontalCentered="1"/>
  <pageMargins left="0.18" right="0.1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1"/>
  <sheetViews>
    <sheetView topLeftCell="A22" workbookViewId="0">
      <selection activeCell="D26" sqref="D26"/>
    </sheetView>
  </sheetViews>
  <sheetFormatPr defaultRowHeight="14.25"/>
  <cols>
    <col min="1" max="1" width="39.625" customWidth="1"/>
    <col min="2" max="7" width="11.25" customWidth="1"/>
  </cols>
  <sheetData>
    <row r="1" spans="1:10" ht="27.75">
      <c r="A1" s="1" t="s">
        <v>38</v>
      </c>
      <c r="B1" s="1"/>
      <c r="C1" s="1"/>
      <c r="D1" s="1"/>
      <c r="E1" s="1"/>
      <c r="F1" s="1"/>
      <c r="G1" s="1"/>
    </row>
    <row r="2" spans="1:10" ht="21.75">
      <c r="A2" s="3"/>
      <c r="B2" s="3"/>
      <c r="C2" s="3"/>
      <c r="D2" s="3"/>
      <c r="E2" s="3"/>
      <c r="F2" s="3"/>
      <c r="G2" s="3" t="s">
        <v>0</v>
      </c>
    </row>
    <row r="3" spans="1:10" ht="27.75">
      <c r="A3" s="5"/>
      <c r="B3" s="53" t="s">
        <v>34</v>
      </c>
      <c r="C3" s="54"/>
      <c r="D3" s="54"/>
      <c r="E3" s="55"/>
      <c r="F3" s="55"/>
      <c r="G3" s="56"/>
    </row>
    <row r="4" spans="1:10" ht="27.75">
      <c r="A4" s="6" t="s">
        <v>1</v>
      </c>
      <c r="B4" s="57" t="s">
        <v>2</v>
      </c>
      <c r="C4" s="57"/>
      <c r="D4" s="57"/>
      <c r="E4" s="57" t="s">
        <v>3</v>
      </c>
      <c r="F4" s="57"/>
      <c r="G4" s="57"/>
    </row>
    <row r="5" spans="1:10" ht="27.75">
      <c r="A5" s="7"/>
      <c r="B5" s="27" t="s">
        <v>4</v>
      </c>
      <c r="C5" s="27" t="s">
        <v>32</v>
      </c>
      <c r="D5" s="27" t="s">
        <v>5</v>
      </c>
      <c r="E5" s="27" t="s">
        <v>4</v>
      </c>
      <c r="F5" s="27" t="s">
        <v>32</v>
      </c>
      <c r="G5" s="27" t="s">
        <v>5</v>
      </c>
    </row>
    <row r="6" spans="1:10" ht="24">
      <c r="A6" s="28" t="s">
        <v>6</v>
      </c>
      <c r="B6" s="29">
        <f t="shared" ref="B6:G6" si="0">+B7+B12+B20</f>
        <v>5295.51</v>
      </c>
      <c r="C6" s="29">
        <f t="shared" si="0"/>
        <v>805.43000000000006</v>
      </c>
      <c r="D6" s="29">
        <f>+D7+D12+D20</f>
        <v>6100.94</v>
      </c>
      <c r="E6" s="29">
        <f t="shared" si="0"/>
        <v>4523.84</v>
      </c>
      <c r="F6" s="29">
        <f t="shared" si="0"/>
        <v>1243.56</v>
      </c>
      <c r="G6" s="29">
        <f t="shared" si="0"/>
        <v>5767.4000000000005</v>
      </c>
      <c r="J6" s="45"/>
    </row>
    <row r="7" spans="1:10" ht="24">
      <c r="A7" s="12" t="s">
        <v>7</v>
      </c>
      <c r="B7" s="30">
        <f t="shared" ref="B7:G7" si="1">+B8+B9+B10+B11</f>
        <v>2731.2</v>
      </c>
      <c r="C7" s="30">
        <f t="shared" si="1"/>
        <v>406.3</v>
      </c>
      <c r="D7" s="30">
        <f t="shared" si="1"/>
        <v>3137.5</v>
      </c>
      <c r="E7" s="30">
        <f t="shared" si="1"/>
        <v>2315.12</v>
      </c>
      <c r="F7" s="30">
        <f t="shared" si="1"/>
        <v>542.51</v>
      </c>
      <c r="G7" s="30">
        <f t="shared" si="1"/>
        <v>2857.63</v>
      </c>
      <c r="J7" s="45"/>
    </row>
    <row r="8" spans="1:10" ht="24">
      <c r="A8" s="14" t="s">
        <v>8</v>
      </c>
      <c r="B8" s="31">
        <v>307.45</v>
      </c>
      <c r="C8" s="31">
        <v>0</v>
      </c>
      <c r="D8" s="31">
        <f>+B8+C8</f>
        <v>307.45</v>
      </c>
      <c r="E8" s="31">
        <v>130.63999999999999</v>
      </c>
      <c r="F8" s="31">
        <v>80.900000000000006</v>
      </c>
      <c r="G8" s="31">
        <f>+E8+F8</f>
        <v>211.54</v>
      </c>
      <c r="J8" s="45"/>
    </row>
    <row r="9" spans="1:10" ht="24">
      <c r="A9" s="14" t="s">
        <v>9</v>
      </c>
      <c r="B9" s="31">
        <v>287.77</v>
      </c>
      <c r="C9" s="31">
        <v>1.42</v>
      </c>
      <c r="D9" s="31">
        <f t="shared" ref="D9:D19" si="2">+B9+C9</f>
        <v>289.19</v>
      </c>
      <c r="E9" s="32">
        <v>131.09</v>
      </c>
      <c r="F9" s="32">
        <v>77.900000000000006</v>
      </c>
      <c r="G9" s="31">
        <f t="shared" ref="G9:G11" si="3">+E9+F9</f>
        <v>208.99</v>
      </c>
      <c r="J9" s="45"/>
    </row>
    <row r="10" spans="1:10" ht="24">
      <c r="A10" s="14" t="s">
        <v>10</v>
      </c>
      <c r="B10" s="31">
        <v>425.56</v>
      </c>
      <c r="C10" s="31">
        <v>404.88</v>
      </c>
      <c r="D10" s="31">
        <f t="shared" si="2"/>
        <v>830.44</v>
      </c>
      <c r="E10" s="32">
        <v>469.72</v>
      </c>
      <c r="F10" s="32">
        <v>383.71</v>
      </c>
      <c r="G10" s="31">
        <f t="shared" si="3"/>
        <v>853.43000000000006</v>
      </c>
      <c r="J10" s="45"/>
    </row>
    <row r="11" spans="1:10" ht="24">
      <c r="A11" s="14" t="s">
        <v>11</v>
      </c>
      <c r="B11" s="31">
        <v>1710.42</v>
      </c>
      <c r="C11" s="31">
        <v>0</v>
      </c>
      <c r="D11" s="31">
        <f t="shared" si="2"/>
        <v>1710.42</v>
      </c>
      <c r="E11" s="32">
        <v>1583.67</v>
      </c>
      <c r="F11" s="32">
        <v>0</v>
      </c>
      <c r="G11" s="31">
        <f t="shared" si="3"/>
        <v>1583.67</v>
      </c>
      <c r="J11" s="45"/>
    </row>
    <row r="12" spans="1:10" ht="24">
      <c r="A12" s="12" t="s">
        <v>12</v>
      </c>
      <c r="B12" s="30">
        <f>+B13+B14+B15+B16+B17+B18+B19</f>
        <v>2564.31</v>
      </c>
      <c r="C12" s="30">
        <f>+C13+C14+C15+C16+C17+C18+C19</f>
        <v>0</v>
      </c>
      <c r="D12" s="30">
        <f t="shared" ref="D12:G12" si="4">+D13+D14+D15+D16+D17+D18+D19</f>
        <v>2564.31</v>
      </c>
      <c r="E12" s="30">
        <f t="shared" si="4"/>
        <v>2208.7200000000003</v>
      </c>
      <c r="F12" s="30">
        <f t="shared" si="4"/>
        <v>323.74</v>
      </c>
      <c r="G12" s="30">
        <f t="shared" si="4"/>
        <v>2532.46</v>
      </c>
      <c r="J12" s="45"/>
    </row>
    <row r="13" spans="1:10" ht="24">
      <c r="A13" s="14" t="s">
        <v>13</v>
      </c>
      <c r="B13" s="31">
        <v>1059.06</v>
      </c>
      <c r="C13" s="31">
        <v>0</v>
      </c>
      <c r="D13" s="32">
        <f t="shared" si="2"/>
        <v>1059.06</v>
      </c>
      <c r="E13" s="32">
        <v>484.64</v>
      </c>
      <c r="F13" s="32">
        <v>257.08</v>
      </c>
      <c r="G13" s="32">
        <f>+E13+F13</f>
        <v>741.72</v>
      </c>
      <c r="J13" s="45"/>
    </row>
    <row r="14" spans="1:10" ht="24">
      <c r="A14" s="14" t="s">
        <v>14</v>
      </c>
      <c r="B14" s="31">
        <v>867.63</v>
      </c>
      <c r="C14" s="31">
        <v>0</v>
      </c>
      <c r="D14" s="32">
        <f t="shared" si="2"/>
        <v>867.63</v>
      </c>
      <c r="E14" s="32">
        <v>1229.8699999999999</v>
      </c>
      <c r="F14" s="32">
        <v>58.05</v>
      </c>
      <c r="G14" s="32">
        <f t="shared" ref="G14:G19" si="5">+E14+F14</f>
        <v>1287.9199999999998</v>
      </c>
      <c r="J14" s="45"/>
    </row>
    <row r="15" spans="1:10" ht="24">
      <c r="A15" s="14" t="s">
        <v>15</v>
      </c>
      <c r="B15" s="31">
        <v>560.79</v>
      </c>
      <c r="C15" s="33">
        <v>0</v>
      </c>
      <c r="D15" s="32">
        <f t="shared" si="2"/>
        <v>560.79</v>
      </c>
      <c r="E15" s="32">
        <v>430.24</v>
      </c>
      <c r="F15" s="32">
        <v>0</v>
      </c>
      <c r="G15" s="32">
        <f t="shared" si="5"/>
        <v>430.24</v>
      </c>
      <c r="J15" s="45"/>
    </row>
    <row r="16" spans="1:10" ht="24">
      <c r="A16" s="14" t="s">
        <v>16</v>
      </c>
      <c r="B16" s="31">
        <v>19.52</v>
      </c>
      <c r="C16" s="33">
        <v>0</v>
      </c>
      <c r="D16" s="32">
        <f t="shared" si="2"/>
        <v>19.52</v>
      </c>
      <c r="E16" s="32">
        <v>36.299999999999997</v>
      </c>
      <c r="F16" s="32">
        <v>8.61</v>
      </c>
      <c r="G16" s="32">
        <f t="shared" si="5"/>
        <v>44.91</v>
      </c>
      <c r="J16" s="45"/>
    </row>
    <row r="17" spans="1:7" ht="24">
      <c r="A17" s="14" t="s">
        <v>17</v>
      </c>
      <c r="B17" s="34">
        <v>36.79</v>
      </c>
      <c r="C17" s="34">
        <v>0</v>
      </c>
      <c r="D17" s="35">
        <f t="shared" si="2"/>
        <v>36.79</v>
      </c>
      <c r="E17" s="35">
        <v>9.92</v>
      </c>
      <c r="F17" s="35">
        <v>0</v>
      </c>
      <c r="G17" s="32">
        <f t="shared" si="5"/>
        <v>9.92</v>
      </c>
    </row>
    <row r="18" spans="1:7" ht="24">
      <c r="A18" s="17" t="s">
        <v>18</v>
      </c>
      <c r="B18" s="34">
        <v>20.52</v>
      </c>
      <c r="C18" s="34">
        <v>0</v>
      </c>
      <c r="D18" s="35">
        <f t="shared" si="2"/>
        <v>20.52</v>
      </c>
      <c r="E18" s="35">
        <v>16.850000000000001</v>
      </c>
      <c r="F18" s="35">
        <v>0</v>
      </c>
      <c r="G18" s="32">
        <f t="shared" si="5"/>
        <v>16.850000000000001</v>
      </c>
    </row>
    <row r="19" spans="1:7" ht="24">
      <c r="A19" s="14" t="s">
        <v>19</v>
      </c>
      <c r="B19" s="34">
        <v>0</v>
      </c>
      <c r="C19" s="34">
        <v>0</v>
      </c>
      <c r="D19" s="35">
        <f t="shared" si="2"/>
        <v>0</v>
      </c>
      <c r="E19" s="35">
        <v>0.9</v>
      </c>
      <c r="F19" s="35">
        <v>0</v>
      </c>
      <c r="G19" s="32">
        <f t="shared" si="5"/>
        <v>0.9</v>
      </c>
    </row>
    <row r="20" spans="1:7" ht="24">
      <c r="A20" s="12" t="s">
        <v>20</v>
      </c>
      <c r="B20" s="36"/>
      <c r="C20" s="36">
        <f>ROUND((B7+C7+B12+C12)*0.07,2)</f>
        <v>399.13</v>
      </c>
      <c r="D20" s="37">
        <f>ROUND((D7+D12)*0.07,2)</f>
        <v>399.13</v>
      </c>
      <c r="E20" s="37"/>
      <c r="F20" s="37">
        <f>ROUND((E7+F7+E12+F12)*0.07,2)</f>
        <v>377.31</v>
      </c>
      <c r="G20" s="37">
        <f>ROUND((G7+G12)*0.07,2)</f>
        <v>377.31</v>
      </c>
    </row>
    <row r="21" spans="1:7" ht="24">
      <c r="A21" s="12" t="s">
        <v>21</v>
      </c>
      <c r="B21" s="36">
        <f t="shared" ref="B21:G21" si="6">+B22+B23+B24</f>
        <v>545.31579999999997</v>
      </c>
      <c r="C21" s="36">
        <f t="shared" si="6"/>
        <v>1077.6142</v>
      </c>
      <c r="D21" s="36">
        <f t="shared" si="6"/>
        <v>1622.9299999999998</v>
      </c>
      <c r="E21" s="36">
        <f t="shared" si="6"/>
        <v>794.33</v>
      </c>
      <c r="F21" s="36">
        <f t="shared" si="6"/>
        <v>735.54000000000008</v>
      </c>
      <c r="G21" s="36">
        <f t="shared" si="6"/>
        <v>1529.8700000000003</v>
      </c>
    </row>
    <row r="22" spans="1:7" ht="24">
      <c r="A22" s="14" t="s">
        <v>22</v>
      </c>
      <c r="B22" s="34">
        <v>545.31579999999997</v>
      </c>
      <c r="C22" s="34">
        <v>1058.5542</v>
      </c>
      <c r="D22" s="35">
        <f t="shared" ref="D22:D23" si="7">+B22+C22</f>
        <v>1603.87</v>
      </c>
      <c r="E22" s="35">
        <v>794.33</v>
      </c>
      <c r="F22" s="35">
        <v>733.22</v>
      </c>
      <c r="G22" s="35">
        <f>+E22+F22</f>
        <v>1527.5500000000002</v>
      </c>
    </row>
    <row r="23" spans="1:7" ht="24">
      <c r="A23" s="14" t="s">
        <v>23</v>
      </c>
      <c r="B23" s="34">
        <v>0</v>
      </c>
      <c r="C23" s="34">
        <v>13.2</v>
      </c>
      <c r="D23" s="35">
        <f t="shared" si="7"/>
        <v>13.2</v>
      </c>
      <c r="E23" s="35">
        <v>0</v>
      </c>
      <c r="F23" s="35">
        <v>1.69</v>
      </c>
      <c r="G23" s="35">
        <f t="shared" ref="G23:G24" si="8">+E23+F23</f>
        <v>1.69</v>
      </c>
    </row>
    <row r="24" spans="1:7" ht="24">
      <c r="A24" s="19" t="s">
        <v>24</v>
      </c>
      <c r="B24" s="34">
        <v>0</v>
      </c>
      <c r="C24" s="34">
        <v>5.86</v>
      </c>
      <c r="D24" s="35">
        <f>+B24+C24</f>
        <v>5.86</v>
      </c>
      <c r="E24" s="35">
        <v>0</v>
      </c>
      <c r="F24" s="35">
        <v>0.63</v>
      </c>
      <c r="G24" s="35">
        <f t="shared" si="8"/>
        <v>0.63</v>
      </c>
    </row>
    <row r="25" spans="1:7" ht="24">
      <c r="A25" s="12" t="s">
        <v>25</v>
      </c>
      <c r="B25" s="36">
        <f t="shared" ref="B25:D25" si="9">+B6+B21</f>
        <v>5840.8258000000005</v>
      </c>
      <c r="C25" s="36">
        <f t="shared" si="9"/>
        <v>1883.0442</v>
      </c>
      <c r="D25" s="36">
        <f t="shared" si="9"/>
        <v>7723.869999999999</v>
      </c>
      <c r="E25" s="36">
        <f t="shared" ref="E25:G25" si="10">+E6+E21</f>
        <v>5318.17</v>
      </c>
      <c r="F25" s="36">
        <f t="shared" si="10"/>
        <v>1979.1</v>
      </c>
      <c r="G25" s="36">
        <f t="shared" si="10"/>
        <v>7297.27</v>
      </c>
    </row>
    <row r="26" spans="1:7" ht="24">
      <c r="A26" s="20" t="s">
        <v>30</v>
      </c>
      <c r="B26" s="39">
        <f>+ROUND(B25/B27,2)</f>
        <v>0.59</v>
      </c>
      <c r="C26" s="39">
        <f>+ROUND(C25/B27,2)</f>
        <v>0.19</v>
      </c>
      <c r="D26" s="39">
        <f>+ROUND(D25/B27,2)</f>
        <v>0.78</v>
      </c>
      <c r="E26" s="39">
        <f>+ROUND(E25/E27,2)</f>
        <v>0.57999999999999996</v>
      </c>
      <c r="F26" s="39">
        <f>+ROUND(F25/E27,2)</f>
        <v>0.22</v>
      </c>
      <c r="G26" s="39">
        <f>+ROUND(G25/E27,2)</f>
        <v>0.79</v>
      </c>
    </row>
    <row r="27" spans="1:7" s="63" customFormat="1" ht="24">
      <c r="A27" s="21" t="s">
        <v>26</v>
      </c>
      <c r="B27" s="60">
        <v>9924.01</v>
      </c>
      <c r="C27" s="61"/>
      <c r="D27" s="62"/>
      <c r="E27" s="60">
        <v>9185.39</v>
      </c>
      <c r="F27" s="61"/>
      <c r="G27" s="62"/>
    </row>
    <row r="28" spans="1:7" s="63" customFormat="1" ht="24">
      <c r="A28" s="21" t="s">
        <v>35</v>
      </c>
      <c r="B28" s="64">
        <v>0.93</v>
      </c>
      <c r="C28" s="65"/>
      <c r="D28" s="66"/>
      <c r="E28" s="64">
        <v>0.93</v>
      </c>
      <c r="F28" s="65"/>
      <c r="G28" s="66"/>
    </row>
    <row r="29" spans="1:7" s="63" customFormat="1" ht="24">
      <c r="A29" s="21" t="s">
        <v>27</v>
      </c>
      <c r="B29" s="64">
        <f>+ROUND(B27*B28,2)</f>
        <v>9229.33</v>
      </c>
      <c r="C29" s="65"/>
      <c r="D29" s="66"/>
      <c r="E29" s="64">
        <f>+ROUND(E27*E28,2)</f>
        <v>8542.41</v>
      </c>
      <c r="F29" s="65"/>
      <c r="G29" s="66"/>
    </row>
    <row r="30" spans="1:7" ht="24">
      <c r="A30" s="20" t="s">
        <v>33</v>
      </c>
      <c r="B30" s="40">
        <f>B29-B25</f>
        <v>3388.5041999999994</v>
      </c>
      <c r="C30" s="38"/>
      <c r="D30" s="39">
        <f>+B29-D25</f>
        <v>1505.4600000000009</v>
      </c>
      <c r="E30" s="40">
        <f>E29-E25</f>
        <v>3224.24</v>
      </c>
      <c r="F30" s="38"/>
      <c r="G30" s="39">
        <f>+E29-G25</f>
        <v>1245.1399999999994</v>
      </c>
    </row>
    <row r="31" spans="1:7" ht="24">
      <c r="A31" s="41" t="s">
        <v>31</v>
      </c>
      <c r="B31" s="42">
        <f>+ROUND(B30/B27,2)</f>
        <v>0.34</v>
      </c>
      <c r="C31" s="43"/>
      <c r="D31" s="44">
        <f>+ROUND(D30/B27,2)</f>
        <v>0.15</v>
      </c>
      <c r="E31" s="42">
        <f>+ROUND(E30/E27,2)</f>
        <v>0.35</v>
      </c>
      <c r="F31" s="43"/>
      <c r="G31" s="44">
        <f>+ROUND(G30/E27,2)</f>
        <v>0.14000000000000001</v>
      </c>
    </row>
  </sheetData>
  <mergeCells count="9">
    <mergeCell ref="B29:D29"/>
    <mergeCell ref="E27:G27"/>
    <mergeCell ref="E28:G28"/>
    <mergeCell ref="E29:G29"/>
    <mergeCell ref="B3:G3"/>
    <mergeCell ref="B4:D4"/>
    <mergeCell ref="E4:G4"/>
    <mergeCell ref="B27:D27"/>
    <mergeCell ref="B28:D28"/>
  </mergeCells>
  <printOptions horizontalCentered="1"/>
  <pageMargins left="0.18" right="0.1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D11" sqref="D11"/>
    </sheetView>
  </sheetViews>
  <sheetFormatPr defaultRowHeight="14.25"/>
  <cols>
    <col min="1" max="1" width="36.75" customWidth="1"/>
    <col min="2" max="7" width="11.75" customWidth="1"/>
  </cols>
  <sheetData>
    <row r="1" spans="1:7" ht="27.75">
      <c r="A1" s="1" t="s">
        <v>39</v>
      </c>
      <c r="B1" s="1"/>
      <c r="C1" s="1"/>
      <c r="D1" s="1"/>
      <c r="E1" s="1"/>
      <c r="F1" s="1"/>
      <c r="G1" s="1"/>
    </row>
    <row r="2" spans="1:7" ht="21.75">
      <c r="A2" s="3"/>
      <c r="B2" s="3"/>
      <c r="C2" s="3"/>
      <c r="D2" s="3"/>
      <c r="E2" s="3"/>
      <c r="F2" s="3"/>
      <c r="G2" s="3" t="s">
        <v>0</v>
      </c>
    </row>
    <row r="3" spans="1:7" ht="27.75">
      <c r="A3" s="5"/>
      <c r="B3" s="53" t="s">
        <v>34</v>
      </c>
      <c r="C3" s="54"/>
      <c r="D3" s="54"/>
      <c r="E3" s="54"/>
      <c r="F3" s="54"/>
      <c r="G3" s="58"/>
    </row>
    <row r="4" spans="1:7" ht="27.75">
      <c r="A4" s="6" t="s">
        <v>1</v>
      </c>
      <c r="B4" s="57" t="s">
        <v>2</v>
      </c>
      <c r="C4" s="57"/>
      <c r="D4" s="57"/>
      <c r="E4" s="57" t="s">
        <v>3</v>
      </c>
      <c r="F4" s="57"/>
      <c r="G4" s="57"/>
    </row>
    <row r="5" spans="1:7" ht="27.75">
      <c r="A5" s="7"/>
      <c r="B5" s="27" t="s">
        <v>4</v>
      </c>
      <c r="C5" s="27" t="s">
        <v>32</v>
      </c>
      <c r="D5" s="27" t="s">
        <v>5</v>
      </c>
      <c r="E5" s="27" t="s">
        <v>4</v>
      </c>
      <c r="F5" s="27" t="s">
        <v>32</v>
      </c>
      <c r="G5" s="27" t="s">
        <v>5</v>
      </c>
    </row>
    <row r="6" spans="1:7" ht="24">
      <c r="A6" s="28" t="s">
        <v>6</v>
      </c>
      <c r="B6" s="29">
        <f t="shared" ref="B6:G6" si="0">+B7+B12+B20</f>
        <v>3445.34</v>
      </c>
      <c r="C6" s="29">
        <f t="shared" si="0"/>
        <v>893.39999999999986</v>
      </c>
      <c r="D6" s="29">
        <f t="shared" si="0"/>
        <v>4338.74</v>
      </c>
      <c r="E6" s="29">
        <f t="shared" si="0"/>
        <v>3661.1400000000003</v>
      </c>
      <c r="F6" s="29">
        <f t="shared" si="0"/>
        <v>884.43999999999994</v>
      </c>
      <c r="G6" s="29">
        <f t="shared" si="0"/>
        <v>4545.58</v>
      </c>
    </row>
    <row r="7" spans="1:7" ht="24">
      <c r="A7" s="12" t="s">
        <v>7</v>
      </c>
      <c r="B7" s="30">
        <f t="shared" ref="B7:G7" si="1">+B8+B9+B10+B11</f>
        <v>2408.62</v>
      </c>
      <c r="C7" s="30">
        <f t="shared" si="1"/>
        <v>224.85999999999999</v>
      </c>
      <c r="D7" s="30">
        <f t="shared" si="1"/>
        <v>2633.4799999999996</v>
      </c>
      <c r="E7" s="30">
        <f t="shared" si="1"/>
        <v>2472.0100000000002</v>
      </c>
      <c r="F7" s="30">
        <f t="shared" si="1"/>
        <v>261.09999999999997</v>
      </c>
      <c r="G7" s="30">
        <f t="shared" si="1"/>
        <v>2733.1099999999997</v>
      </c>
    </row>
    <row r="8" spans="1:7" ht="24">
      <c r="A8" s="14" t="s">
        <v>8</v>
      </c>
      <c r="B8" s="31">
        <v>635.6</v>
      </c>
      <c r="C8" s="31">
        <v>50.19</v>
      </c>
      <c r="D8" s="31">
        <f>+B8+C8</f>
        <v>685.79</v>
      </c>
      <c r="E8" s="31">
        <v>681.66</v>
      </c>
      <c r="F8" s="31">
        <v>58.23</v>
      </c>
      <c r="G8" s="31">
        <f>+E8+F8</f>
        <v>739.89</v>
      </c>
    </row>
    <row r="9" spans="1:7" ht="24">
      <c r="A9" s="14" t="s">
        <v>9</v>
      </c>
      <c r="B9" s="31">
        <v>268.22000000000003</v>
      </c>
      <c r="C9" s="31">
        <v>0</v>
      </c>
      <c r="D9" s="31">
        <f t="shared" ref="D9:D11" si="2">+B9+C9</f>
        <v>268.22000000000003</v>
      </c>
      <c r="E9" s="32">
        <v>251.65</v>
      </c>
      <c r="F9" s="32">
        <v>42</v>
      </c>
      <c r="G9" s="31">
        <f t="shared" ref="G9:G11" si="3">+E9+F9</f>
        <v>293.64999999999998</v>
      </c>
    </row>
    <row r="10" spans="1:7" ht="24">
      <c r="A10" s="14" t="s">
        <v>10</v>
      </c>
      <c r="B10" s="31">
        <v>382.48</v>
      </c>
      <c r="C10" s="31">
        <v>174.67</v>
      </c>
      <c r="D10" s="31">
        <f t="shared" si="2"/>
        <v>557.15</v>
      </c>
      <c r="E10" s="32">
        <v>367.21</v>
      </c>
      <c r="F10" s="32">
        <v>127.88</v>
      </c>
      <c r="G10" s="31">
        <f t="shared" si="3"/>
        <v>495.09</v>
      </c>
    </row>
    <row r="11" spans="1:7" ht="24">
      <c r="A11" s="14" t="s">
        <v>11</v>
      </c>
      <c r="B11" s="31">
        <v>1122.32</v>
      </c>
      <c r="C11" s="31">
        <v>0</v>
      </c>
      <c r="D11" s="31">
        <f t="shared" si="2"/>
        <v>1122.32</v>
      </c>
      <c r="E11" s="32">
        <v>1171.49</v>
      </c>
      <c r="F11" s="32">
        <v>32.99</v>
      </c>
      <c r="G11" s="31">
        <f t="shared" si="3"/>
        <v>1204.48</v>
      </c>
    </row>
    <row r="12" spans="1:7" ht="24">
      <c r="A12" s="12" t="s">
        <v>12</v>
      </c>
      <c r="B12" s="30">
        <f>+B13+B14+B15+B16+B17+B18+B19</f>
        <v>1036.72</v>
      </c>
      <c r="C12" s="30">
        <f>+C13+C14+C15+C16+C17+C18+C19</f>
        <v>384.7</v>
      </c>
      <c r="D12" s="30">
        <f>+B12+C12</f>
        <v>1421.42</v>
      </c>
      <c r="E12" s="30">
        <f>+E13+E14+E15+E16+E17+E18+E19</f>
        <v>1189.1300000000001</v>
      </c>
      <c r="F12" s="30">
        <f>+F13+F14+F15+F16+F17+F18+F19</f>
        <v>325.96999999999997</v>
      </c>
      <c r="G12" s="30">
        <f>+E12+F12</f>
        <v>1515.1000000000001</v>
      </c>
    </row>
    <row r="13" spans="1:7" ht="24">
      <c r="A13" s="14" t="s">
        <v>13</v>
      </c>
      <c r="B13" s="31">
        <v>320.79000000000002</v>
      </c>
      <c r="C13" s="31">
        <v>361.28</v>
      </c>
      <c r="D13" s="32">
        <f t="shared" ref="D13:D19" si="4">+B13+C13</f>
        <v>682.06999999999994</v>
      </c>
      <c r="E13" s="32">
        <v>404.14</v>
      </c>
      <c r="F13" s="32">
        <v>324.08999999999997</v>
      </c>
      <c r="G13" s="32">
        <f>+E13+F13</f>
        <v>728.23</v>
      </c>
    </row>
    <row r="14" spans="1:7" ht="24">
      <c r="A14" s="14" t="s">
        <v>14</v>
      </c>
      <c r="B14" s="31">
        <v>505.42</v>
      </c>
      <c r="C14" s="31">
        <v>21.1</v>
      </c>
      <c r="D14" s="32">
        <f t="shared" si="4"/>
        <v>526.52</v>
      </c>
      <c r="E14" s="32">
        <v>517.14</v>
      </c>
      <c r="F14" s="32">
        <v>1.88</v>
      </c>
      <c r="G14" s="32">
        <f t="shared" ref="G14:G19" si="5">+E14+F14</f>
        <v>519.02</v>
      </c>
    </row>
    <row r="15" spans="1:7" ht="24">
      <c r="A15" s="14" t="s">
        <v>15</v>
      </c>
      <c r="B15" s="31">
        <v>127.81</v>
      </c>
      <c r="C15" s="33">
        <v>0</v>
      </c>
      <c r="D15" s="32">
        <f t="shared" si="4"/>
        <v>127.81</v>
      </c>
      <c r="E15" s="32">
        <v>156.78</v>
      </c>
      <c r="F15" s="32">
        <v>0</v>
      </c>
      <c r="G15" s="32">
        <f t="shared" si="5"/>
        <v>156.78</v>
      </c>
    </row>
    <row r="16" spans="1:7" ht="24">
      <c r="A16" s="14" t="s">
        <v>16</v>
      </c>
      <c r="B16" s="31">
        <v>43.32</v>
      </c>
      <c r="C16" s="33">
        <v>2.3199999999999998</v>
      </c>
      <c r="D16" s="32">
        <f t="shared" si="4"/>
        <v>45.64</v>
      </c>
      <c r="E16" s="32">
        <v>51.15</v>
      </c>
      <c r="F16" s="32">
        <v>0</v>
      </c>
      <c r="G16" s="32">
        <f t="shared" si="5"/>
        <v>51.15</v>
      </c>
    </row>
    <row r="17" spans="1:7" ht="24">
      <c r="A17" s="14" t="s">
        <v>17</v>
      </c>
      <c r="B17" s="34">
        <v>39.380000000000003</v>
      </c>
      <c r="C17" s="34">
        <v>0</v>
      </c>
      <c r="D17" s="35">
        <f t="shared" si="4"/>
        <v>39.380000000000003</v>
      </c>
      <c r="E17" s="35">
        <v>3.01</v>
      </c>
      <c r="F17" s="35">
        <v>0</v>
      </c>
      <c r="G17" s="32">
        <f t="shared" si="5"/>
        <v>3.01</v>
      </c>
    </row>
    <row r="18" spans="1:7" ht="24">
      <c r="A18" s="17" t="s">
        <v>18</v>
      </c>
      <c r="B18" s="34">
        <v>0</v>
      </c>
      <c r="C18" s="34">
        <v>0</v>
      </c>
      <c r="D18" s="35">
        <f t="shared" si="4"/>
        <v>0</v>
      </c>
      <c r="E18" s="35">
        <v>56.91</v>
      </c>
      <c r="F18" s="35">
        <v>0</v>
      </c>
      <c r="G18" s="32">
        <f t="shared" si="5"/>
        <v>56.91</v>
      </c>
    </row>
    <row r="19" spans="1:7" ht="24">
      <c r="A19" s="14" t="s">
        <v>19</v>
      </c>
      <c r="B19" s="34">
        <v>0</v>
      </c>
      <c r="C19" s="34">
        <v>0</v>
      </c>
      <c r="D19" s="35">
        <f t="shared" si="4"/>
        <v>0</v>
      </c>
      <c r="E19" s="35">
        <v>0</v>
      </c>
      <c r="F19" s="35">
        <v>0</v>
      </c>
      <c r="G19" s="32">
        <f t="shared" si="5"/>
        <v>0</v>
      </c>
    </row>
    <row r="20" spans="1:7" ht="24">
      <c r="A20" s="12" t="s">
        <v>20</v>
      </c>
      <c r="B20" s="36"/>
      <c r="C20" s="36">
        <f>ROUND((B7+C7+B12+C12)*0.07,2)</f>
        <v>283.83999999999997</v>
      </c>
      <c r="D20" s="37">
        <f>ROUND((D7+D12)*0.07,2)</f>
        <v>283.83999999999997</v>
      </c>
      <c r="E20" s="37"/>
      <c r="F20" s="37">
        <f>ROUND((E7+F7+E12+F12)*0.07,2)</f>
        <v>297.37</v>
      </c>
      <c r="G20" s="37">
        <f>ROUND((G7+G12)*0.07,2)</f>
        <v>297.37</v>
      </c>
    </row>
    <row r="21" spans="1:7" ht="24">
      <c r="A21" s="12" t="s">
        <v>21</v>
      </c>
      <c r="B21" s="36">
        <f t="shared" ref="B21:G21" si="6">+B22+B23+B24</f>
        <v>795.31320000000005</v>
      </c>
      <c r="C21" s="36">
        <f t="shared" si="6"/>
        <v>409.70680000000004</v>
      </c>
      <c r="D21" s="36">
        <f t="shared" si="6"/>
        <v>1205.02</v>
      </c>
      <c r="E21" s="36">
        <f t="shared" si="6"/>
        <v>627.62440000000004</v>
      </c>
      <c r="F21" s="36">
        <f t="shared" si="6"/>
        <v>582.15560000000005</v>
      </c>
      <c r="G21" s="36">
        <f t="shared" si="6"/>
        <v>1209.78</v>
      </c>
    </row>
    <row r="22" spans="1:7" ht="24">
      <c r="A22" s="14" t="s">
        <v>22</v>
      </c>
      <c r="B22" s="34">
        <v>795.31320000000005</v>
      </c>
      <c r="C22" s="34">
        <v>409.70680000000004</v>
      </c>
      <c r="D22" s="35">
        <f t="shared" ref="D22:D23" si="7">+B22+C22</f>
        <v>1205.02</v>
      </c>
      <c r="E22" s="35">
        <v>627.62440000000004</v>
      </c>
      <c r="F22" s="35">
        <v>579.34559999999999</v>
      </c>
      <c r="G22" s="35">
        <f>+E22+F22</f>
        <v>1206.97</v>
      </c>
    </row>
    <row r="23" spans="1:7" ht="24">
      <c r="A23" s="14" t="s">
        <v>23</v>
      </c>
      <c r="B23" s="34">
        <v>0</v>
      </c>
      <c r="C23" s="34">
        <v>0</v>
      </c>
      <c r="D23" s="35">
        <f t="shared" si="7"/>
        <v>0</v>
      </c>
      <c r="E23" s="35">
        <v>0</v>
      </c>
      <c r="F23" s="35">
        <v>2.33</v>
      </c>
      <c r="G23" s="35">
        <f t="shared" ref="G23:G24" si="8">+E23+F23</f>
        <v>2.33</v>
      </c>
    </row>
    <row r="24" spans="1:7" ht="24">
      <c r="A24" s="19" t="s">
        <v>36</v>
      </c>
      <c r="B24" s="34">
        <v>0</v>
      </c>
      <c r="C24" s="34">
        <v>0</v>
      </c>
      <c r="D24" s="35">
        <f>+B24+C24</f>
        <v>0</v>
      </c>
      <c r="E24" s="35">
        <v>0</v>
      </c>
      <c r="F24" s="35">
        <v>0.48</v>
      </c>
      <c r="G24" s="35">
        <f t="shared" si="8"/>
        <v>0.48</v>
      </c>
    </row>
    <row r="25" spans="1:7" ht="24">
      <c r="A25" s="12" t="s">
        <v>25</v>
      </c>
      <c r="B25" s="36">
        <f t="shared" ref="B25:G25" si="9">+B6+B21</f>
        <v>4240.6532000000007</v>
      </c>
      <c r="C25" s="36">
        <f t="shared" si="9"/>
        <v>1303.1068</v>
      </c>
      <c r="D25" s="36">
        <f t="shared" si="9"/>
        <v>5543.76</v>
      </c>
      <c r="E25" s="36">
        <f t="shared" si="9"/>
        <v>4288.7644</v>
      </c>
      <c r="F25" s="36">
        <f t="shared" si="9"/>
        <v>1466.5956000000001</v>
      </c>
      <c r="G25" s="36">
        <f t="shared" si="9"/>
        <v>5755.36</v>
      </c>
    </row>
    <row r="26" spans="1:7" ht="24">
      <c r="A26" s="20" t="s">
        <v>30</v>
      </c>
      <c r="B26" s="39">
        <f>+ROUND(B25/B27,2)</f>
        <v>1.28</v>
      </c>
      <c r="C26" s="39">
        <f>+ROUND(C25/B27,2)</f>
        <v>0.39</v>
      </c>
      <c r="D26" s="39">
        <f>+ROUND(D25/B27,2)</f>
        <v>1.67</v>
      </c>
      <c r="E26" s="39">
        <f>+ROUND(E25/E27,2)</f>
        <v>1.31</v>
      </c>
      <c r="F26" s="39">
        <f>+ROUND(F25/E27,2)</f>
        <v>0.45</v>
      </c>
      <c r="G26" s="39">
        <f>+ROUND(G25/E27,2)</f>
        <v>1.75</v>
      </c>
    </row>
    <row r="27" spans="1:7" s="63" customFormat="1" ht="24">
      <c r="A27" s="21" t="s">
        <v>26</v>
      </c>
      <c r="B27" s="60">
        <v>3314.63</v>
      </c>
      <c r="C27" s="61"/>
      <c r="D27" s="62"/>
      <c r="E27" s="60">
        <v>3280.98</v>
      </c>
      <c r="F27" s="61"/>
      <c r="G27" s="62"/>
    </row>
    <row r="28" spans="1:7" s="63" customFormat="1" ht="24">
      <c r="A28" s="21" t="s">
        <v>35</v>
      </c>
      <c r="B28" s="60">
        <v>1.85</v>
      </c>
      <c r="C28" s="61"/>
      <c r="D28" s="62"/>
      <c r="E28" s="60">
        <v>1.85</v>
      </c>
      <c r="F28" s="61"/>
      <c r="G28" s="62"/>
    </row>
    <row r="29" spans="1:7" s="63" customFormat="1" ht="24">
      <c r="A29" s="21" t="s">
        <v>27</v>
      </c>
      <c r="B29" s="64">
        <f>+ROUND(B27*B28,2)</f>
        <v>6132.07</v>
      </c>
      <c r="C29" s="65"/>
      <c r="D29" s="66"/>
      <c r="E29" s="64">
        <f>+ROUND(E27*E28,2)</f>
        <v>6069.81</v>
      </c>
      <c r="F29" s="65"/>
      <c r="G29" s="66"/>
    </row>
    <row r="30" spans="1:7" ht="24">
      <c r="A30" s="20" t="s">
        <v>33</v>
      </c>
      <c r="B30" s="40">
        <f>B29-B25</f>
        <v>1891.4167999999991</v>
      </c>
      <c r="C30" s="38"/>
      <c r="D30" s="39">
        <f>+B29-D25</f>
        <v>588.30999999999949</v>
      </c>
      <c r="E30" s="40">
        <f>E29-E25</f>
        <v>1781.0456000000004</v>
      </c>
      <c r="F30" s="38"/>
      <c r="G30" s="39">
        <f>+E29-G25</f>
        <v>314.45000000000073</v>
      </c>
    </row>
    <row r="31" spans="1:7" ht="24">
      <c r="A31" s="41" t="s">
        <v>31</v>
      </c>
      <c r="B31" s="42">
        <f>+ROUND(B30/B27,2)</f>
        <v>0.56999999999999995</v>
      </c>
      <c r="C31" s="43"/>
      <c r="D31" s="44">
        <f>+ROUND(D30/B27,2)</f>
        <v>0.18</v>
      </c>
      <c r="E31" s="42">
        <f>+ROUND(E30/E27,2)</f>
        <v>0.54</v>
      </c>
      <c r="F31" s="43"/>
      <c r="G31" s="44">
        <f>+ROUND(G30/E27,2)</f>
        <v>0.1</v>
      </c>
    </row>
  </sheetData>
  <mergeCells count="9">
    <mergeCell ref="B29:D29"/>
    <mergeCell ref="E29:G29"/>
    <mergeCell ref="E28:G28"/>
    <mergeCell ref="E27:G27"/>
    <mergeCell ref="B3:G3"/>
    <mergeCell ref="B4:D4"/>
    <mergeCell ref="E4:G4"/>
    <mergeCell ref="B27:D27"/>
    <mergeCell ref="B28:D28"/>
  </mergeCells>
  <printOptions horizontalCentered="1"/>
  <pageMargins left="0.18" right="0.1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ข้าวเจ้านาปี</vt:lpstr>
      <vt:lpstr>อ้อยโรงงาน</vt:lpstr>
      <vt:lpstr>มันสำปะหลัง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oaeadmin</dc:creator>
  <cp:lastModifiedBy>1219</cp:lastModifiedBy>
  <cp:lastPrinted>2017-09-27T08:19:43Z</cp:lastPrinted>
  <dcterms:created xsi:type="dcterms:W3CDTF">2017-07-25T17:12:32Z</dcterms:created>
  <dcterms:modified xsi:type="dcterms:W3CDTF">2017-09-27T08:19:54Z</dcterms:modified>
</cp:coreProperties>
</file>