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20" windowWidth="19815" windowHeight="7665"/>
  </bookViews>
  <sheets>
    <sheet name="อ้อยโรงงาน" sheetId="3" r:id="rId1"/>
    <sheet name="ข้าวเจ้านาปี" sheetId="1" r:id="rId2"/>
    <sheet name="มันสำปะหลัง" sheetId="2" r:id="rId3"/>
  </sheets>
  <calcPr calcId="144525"/>
</workbook>
</file>

<file path=xl/calcChain.xml><?xml version="1.0" encoding="utf-8"?>
<calcChain xmlns="http://schemas.openxmlformats.org/spreadsheetml/2006/main">
  <c r="E28" i="1" l="1"/>
  <c r="E29" i="1" s="1"/>
  <c r="B28" i="1"/>
  <c r="B29" i="1" s="1"/>
  <c r="E29" i="2" l="1"/>
  <c r="B29" i="2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D21" i="2" l="1"/>
  <c r="D7" i="2"/>
  <c r="E6" i="2"/>
  <c r="E25" i="2" s="1"/>
  <c r="E26" i="2" s="1"/>
  <c r="G7" i="2"/>
  <c r="G21" i="2"/>
  <c r="G12" i="2"/>
  <c r="C20" i="2"/>
  <c r="C6" i="2" s="1"/>
  <c r="C25" i="2" s="1"/>
  <c r="C26" i="2" s="1"/>
  <c r="D12" i="2"/>
  <c r="F20" i="2"/>
  <c r="F6" i="2" s="1"/>
  <c r="F25" i="2" s="1"/>
  <c r="F26" i="2" s="1"/>
  <c r="B6" i="2"/>
  <c r="B25" i="2" s="1"/>
  <c r="B30" i="2" s="1"/>
  <c r="B31" i="2" l="1"/>
  <c r="B26" i="2"/>
  <c r="E30" i="2"/>
  <c r="E31" i="2" s="1"/>
  <c r="D20" i="2"/>
  <c r="D6" i="2" s="1"/>
  <c r="D25" i="2" s="1"/>
  <c r="D26" i="2" s="1"/>
  <c r="G20" i="2"/>
  <c r="G6" i="2" l="1"/>
  <c r="D30" i="2"/>
  <c r="D31" i="2" s="1"/>
  <c r="E29" i="3"/>
  <c r="G25" i="2" l="1"/>
  <c r="B29" i="3"/>
  <c r="G24" i="3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G30" i="2" l="1"/>
  <c r="G26" i="2"/>
  <c r="D7" i="3"/>
  <c r="G21" i="3"/>
  <c r="G12" i="3"/>
  <c r="D12" i="3"/>
  <c r="C20" i="3"/>
  <c r="C6" i="3" s="1"/>
  <c r="C25" i="3" s="1"/>
  <c r="C26" i="3" s="1"/>
  <c r="F20" i="3"/>
  <c r="F6" i="3" s="1"/>
  <c r="F25" i="3" s="1"/>
  <c r="F26" i="3" s="1"/>
  <c r="G7" i="3"/>
  <c r="G20" i="3" s="1"/>
  <c r="G6" i="3" s="1"/>
  <c r="D21" i="3"/>
  <c r="B6" i="3"/>
  <c r="E6" i="3"/>
  <c r="E25" i="3" s="1"/>
  <c r="G31" i="2" l="1"/>
  <c r="D20" i="3"/>
  <c r="D6" i="3" s="1"/>
  <c r="D25" i="3" s="1"/>
  <c r="D26" i="3" s="1"/>
  <c r="E26" i="3"/>
  <c r="E30" i="3"/>
  <c r="E31" i="3" s="1"/>
  <c r="G25" i="3"/>
  <c r="B25" i="3"/>
  <c r="G26" i="3" l="1"/>
  <c r="G30" i="3"/>
  <c r="B26" i="3"/>
  <c r="B30" i="3"/>
  <c r="B31" i="3" s="1"/>
  <c r="D30" i="3"/>
  <c r="D31" i="3" s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B6" i="1" l="1"/>
  <c r="G31" i="3"/>
  <c r="D21" i="1"/>
  <c r="G21" i="1"/>
  <c r="G7" i="1"/>
  <c r="E6" i="1"/>
  <c r="E25" i="1" s="1"/>
  <c r="E26" i="1" s="1"/>
  <c r="F20" i="1"/>
  <c r="G20" i="1" s="1"/>
  <c r="D12" i="1"/>
  <c r="C20" i="1"/>
  <c r="D20" i="1" s="1"/>
  <c r="G12" i="1"/>
  <c r="D7" i="1"/>
  <c r="C6" i="1" l="1"/>
  <c r="C25" i="1" s="1"/>
  <c r="C26" i="1" s="1"/>
  <c r="E31" i="1"/>
  <c r="D6" i="1"/>
  <c r="E30" i="1"/>
  <c r="F6" i="1"/>
  <c r="B25" i="1"/>
  <c r="B26" i="1" l="1"/>
  <c r="D25" i="1"/>
  <c r="F25" i="1"/>
  <c r="F26" i="1" s="1"/>
  <c r="G6" i="1"/>
  <c r="B30" i="1"/>
  <c r="B31" i="1"/>
  <c r="D26" i="1" l="1"/>
  <c r="G25" i="1"/>
  <c r="G26" i="1" s="1"/>
  <c r="D30" i="1"/>
  <c r="D31" i="1" l="1"/>
  <c r="G31" i="1"/>
  <c r="G30" i="1"/>
</calcChain>
</file>

<file path=xl/sharedStrings.xml><?xml version="1.0" encoding="utf-8"?>
<sst xmlns="http://schemas.openxmlformats.org/spreadsheetml/2006/main" count="118" uniqueCount="43">
  <si>
    <t>หน่วย : บาท/ไร่</t>
  </si>
  <si>
    <t>รายการ</t>
  </si>
  <si>
    <t>S1</t>
  </si>
  <si>
    <t>N</t>
  </si>
  <si>
    <t>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</si>
  <si>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</si>
  <si>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</si>
  <si>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</si>
  <si>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</si>
  <si>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</si>
  <si>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</si>
  <si>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</si>
  <si>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</si>
  <si>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</si>
  <si>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</si>
  <si>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</si>
  <si>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</si>
  <si>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</si>
  <si>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</si>
  <si>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</si>
  <si>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</si>
  <si>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</si>
  <si>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</si>
  <si>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</si>
  <si>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</si>
  <si>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</si>
  <si>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>5. ผลผลิตต่อไร่ (กก.)</t>
  </si>
  <si>
    <t>7. ผลตอบแทนต่อไร่</t>
  </si>
  <si>
    <t>8. ผลตอบแทนสุทธิต่อไร่ (ข้อ 7 ลบ ข้อ 3)</t>
  </si>
  <si>
    <t>-</t>
  </si>
  <si>
    <t>4. ต้นทุนรวมต่อกิโลกรัม</t>
  </si>
  <si>
    <t>9. ผลตอบแทนสุทธิต่อกิโลกรัม</t>
  </si>
  <si>
    <t>ไม่เป็นเงินสด</t>
  </si>
  <si>
    <t>8. ผลตอบแทนสุทธิต่อไร่</t>
  </si>
  <si>
    <t>6. ราคาที่เกษตรกรขายได้ที่ไร่นา (บาท/กิโลกรัม)</t>
  </si>
  <si>
    <t xml:space="preserve">   ค่าเสียโอกาสเงินลงทุนอุปกรณ์การเกษตร</t>
  </si>
  <si>
    <t>ลพบุรี</t>
  </si>
  <si>
    <t>ตารางที่ 84  ต้นทุนการผลิตอ้อยโรงงาน แยกตามลักษณะความเหมาะสมของพื้นที่</t>
  </si>
  <si>
    <t>ตารางที่ 85  ต้นทุนการผลิตข้าวเจ้านาปี แยกตามลักษณะความเหมาะสมของพื้นที่</t>
  </si>
  <si>
    <t>ตารางที่ 86  ต้นทุนการผลิตมันสำปะหลัง แยกตามลักษณะความเหมาะสมของพื้นที่</t>
  </si>
  <si>
    <t>4. ต้นทุนรวมต่อตัน</t>
  </si>
  <si>
    <t>6. ราคาที่เกษตรกรขายได้ที่ไร่นา (บาท/ตัน)</t>
  </si>
  <si>
    <t>9. ผลตอบแทนสุทธิต่อตัน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</si>
</sst>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sz val="14"/>
      <name val="CordiaUPC"/>
      <family val="2"/>
      <charset val="22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4"/>
      <name val="Cordia New"/>
      <family val="2"/>
    </font>
    <font>
      <b/>
      <sz val="16"/>
      <color indexed="8"/>
      <name val="TH SarabunPSK"/>
      <family val="2"/>
    </font>
    <font>
      <sz val="10"/>
      <name val="Arial"/>
      <family val="2"/>
    </font>
    <font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12" fillId="0" borderId="0"/>
  </cellStyleXfs>
  <cellXfs count="65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2" fontId="7" fillId="0" borderId="8" xfId="2" applyNumberFormat="1" applyFont="1" applyFill="1" applyBorder="1" applyAlignment="1">
      <alignment vertical="center"/>
    </xf>
    <xf numFmtId="164" fontId="7" fillId="2" borderId="8" xfId="2" applyNumberFormat="1" applyFont="1" applyFill="1" applyBorder="1" applyAlignment="1">
      <alignment horizontal="right"/>
    </xf>
    <xf numFmtId="2" fontId="8" fillId="0" borderId="0" xfId="2" applyNumberFormat="1" applyFont="1" applyFill="1" applyAlignment="1">
      <alignment vertical="center"/>
    </xf>
    <xf numFmtId="2" fontId="7" fillId="0" borderId="9" xfId="2" applyNumberFormat="1" applyFont="1" applyFill="1" applyBorder="1" applyAlignment="1">
      <alignment vertical="center"/>
    </xf>
    <xf numFmtId="164" fontId="7" fillId="2" borderId="9" xfId="2" applyNumberFormat="1" applyFont="1" applyFill="1" applyBorder="1" applyAlignment="1">
      <alignment horizontal="right"/>
    </xf>
    <xf numFmtId="2" fontId="8" fillId="0" borderId="9" xfId="2" applyNumberFormat="1" applyFont="1" applyFill="1" applyBorder="1" applyAlignment="1">
      <alignment vertical="center"/>
    </xf>
    <xf numFmtId="164" fontId="8" fillId="2" borderId="9" xfId="2" applyNumberFormat="1" applyFont="1" applyFill="1" applyBorder="1" applyAlignment="1">
      <alignment horizontal="right"/>
    </xf>
    <xf numFmtId="164" fontId="7" fillId="2" borderId="9" xfId="2" applyNumberFormat="1" applyFont="1" applyFill="1" applyBorder="1" applyAlignment="1" applyProtection="1">
      <alignment horizontal="right"/>
      <protection hidden="1"/>
    </xf>
    <xf numFmtId="2" fontId="8" fillId="0" borderId="9" xfId="4" applyNumberFormat="1" applyFont="1" applyBorder="1" applyAlignment="1">
      <alignment vertical="center"/>
    </xf>
    <xf numFmtId="164" fontId="7" fillId="0" borderId="9" xfId="5" applyFont="1" applyFill="1" applyBorder="1" applyAlignment="1">
      <alignment horizontal="right" vertical="center"/>
    </xf>
    <xf numFmtId="2" fontId="8" fillId="0" borderId="9" xfId="6" applyNumberFormat="1" applyFont="1" applyFill="1" applyBorder="1" applyAlignment="1">
      <alignment vertical="center"/>
    </xf>
    <xf numFmtId="2" fontId="7" fillId="0" borderId="9" xfId="6" applyNumberFormat="1" applyFont="1" applyFill="1" applyBorder="1" applyAlignment="1" applyProtection="1">
      <alignment horizontal="left" vertical="center"/>
    </xf>
    <xf numFmtId="2" fontId="8" fillId="0" borderId="9" xfId="6" applyNumberFormat="1" applyFont="1" applyFill="1" applyBorder="1" applyAlignment="1" applyProtection="1">
      <alignment horizontal="left" vertical="center"/>
    </xf>
    <xf numFmtId="0" fontId="7" fillId="0" borderId="9" xfId="0" applyFont="1" applyBorder="1"/>
    <xf numFmtId="4" fontId="7" fillId="0" borderId="9" xfId="2" applyNumberFormat="1" applyFont="1" applyFill="1" applyBorder="1" applyAlignment="1">
      <alignment horizontal="right"/>
    </xf>
    <xf numFmtId="4" fontId="7" fillId="0" borderId="9" xfId="2" applyNumberFormat="1" applyFont="1" applyFill="1" applyBorder="1" applyAlignment="1">
      <alignment horizontal="center"/>
    </xf>
    <xf numFmtId="0" fontId="7" fillId="0" borderId="10" xfId="0" applyFont="1" applyBorder="1"/>
    <xf numFmtId="2" fontId="4" fillId="0" borderId="0" xfId="2" applyNumberFormat="1" applyFont="1" applyFill="1" applyBorder="1" applyAlignment="1"/>
    <xf numFmtId="49" fontId="7" fillId="0" borderId="7" xfId="2" applyNumberFormat="1" applyFont="1" applyFill="1" applyBorder="1" applyAlignment="1">
      <alignment horizontal="center" vertical="center"/>
    </xf>
    <xf numFmtId="2" fontId="7" fillId="0" borderId="12" xfId="2" applyNumberFormat="1" applyFont="1" applyFill="1" applyBorder="1" applyAlignment="1">
      <alignment vertical="center"/>
    </xf>
    <xf numFmtId="43" fontId="7" fillId="0" borderId="12" xfId="1" applyNumberFormat="1" applyFont="1" applyFill="1" applyBorder="1" applyAlignment="1">
      <alignment horizontal="right"/>
    </xf>
    <xf numFmtId="43" fontId="7" fillId="0" borderId="9" xfId="1" applyNumberFormat="1" applyFont="1" applyFill="1" applyBorder="1" applyAlignment="1">
      <alignment horizontal="right"/>
    </xf>
    <xf numFmtId="43" fontId="8" fillId="0" borderId="9" xfId="1" applyNumberFormat="1" applyFont="1" applyFill="1" applyBorder="1"/>
    <xf numFmtId="43" fontId="13" fillId="0" borderId="9" xfId="1" applyNumberFormat="1" applyFont="1" applyFill="1" applyBorder="1"/>
    <xf numFmtId="43" fontId="14" fillId="0" borderId="9" xfId="1" applyNumberFormat="1" applyFont="1" applyFill="1" applyBorder="1"/>
    <xf numFmtId="43" fontId="8" fillId="0" borderId="9" xfId="1" applyNumberFormat="1" applyFont="1" applyFill="1" applyBorder="1" applyAlignment="1">
      <alignment vertical="center"/>
    </xf>
    <xf numFmtId="43" fontId="13" fillId="0" borderId="9" xfId="1" applyNumberFormat="1" applyFont="1" applyFill="1" applyBorder="1" applyAlignment="1">
      <alignment vertical="center"/>
    </xf>
    <xf numFmtId="43" fontId="7" fillId="0" borderId="9" xfId="1" applyNumberFormat="1" applyFont="1" applyFill="1" applyBorder="1" applyAlignment="1">
      <alignment horizontal="right" vertical="center"/>
    </xf>
    <xf numFmtId="43" fontId="11" fillId="0" borderId="9" xfId="1" applyNumberFormat="1" applyFont="1" applyFill="1" applyBorder="1" applyAlignment="1">
      <alignment horizontal="right" vertical="center"/>
    </xf>
    <xf numFmtId="165" fontId="7" fillId="0" borderId="9" xfId="1" applyNumberFormat="1" applyFont="1" applyFill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164" fontId="7" fillId="0" borderId="9" xfId="1" applyNumberFormat="1" applyFont="1" applyFill="1" applyBorder="1" applyAlignment="1">
      <alignment horizontal="right" vertical="center"/>
    </xf>
    <xf numFmtId="2" fontId="7" fillId="0" borderId="10" xfId="6" applyNumberFormat="1" applyFont="1" applyFill="1" applyBorder="1" applyAlignment="1" applyProtection="1">
      <alignment horizontal="left" vertical="center"/>
    </xf>
    <xf numFmtId="164" fontId="7" fillId="0" borderId="10" xfId="1" applyNumberFormat="1" applyFont="1" applyFill="1" applyBorder="1" applyAlignment="1">
      <alignment horizontal="right" vertical="center"/>
    </xf>
    <xf numFmtId="165" fontId="7" fillId="0" borderId="10" xfId="1" applyNumberFormat="1" applyFont="1" applyFill="1" applyBorder="1" applyAlignment="1">
      <alignment horizontal="right" vertical="center"/>
    </xf>
    <xf numFmtId="164" fontId="7" fillId="0" borderId="10" xfId="1" applyNumberFormat="1" applyFont="1" applyBorder="1" applyAlignment="1">
      <alignment horizontal="right" vertical="center"/>
    </xf>
    <xf numFmtId="164" fontId="7" fillId="2" borderId="9" xfId="2" applyNumberFormat="1" applyFont="1" applyFill="1" applyBorder="1" applyAlignment="1" applyProtection="1">
      <alignment horizontal="center"/>
      <protection hidden="1"/>
    </xf>
    <xf numFmtId="4" fontId="7" fillId="0" borderId="10" xfId="2" applyNumberFormat="1" applyFont="1" applyFill="1" applyBorder="1" applyAlignment="1">
      <alignment horizontal="right"/>
    </xf>
    <xf numFmtId="4" fontId="7" fillId="0" borderId="10" xfId="2" applyNumberFormat="1" applyFont="1" applyFill="1" applyBorder="1" applyAlignment="1">
      <alignment horizontal="center"/>
    </xf>
    <xf numFmtId="0" fontId="0" fillId="0" borderId="0" xfId="0" applyFont="1"/>
    <xf numFmtId="0" fontId="8" fillId="0" borderId="9" xfId="0" applyFont="1" applyBorder="1"/>
    <xf numFmtId="4" fontId="8" fillId="0" borderId="13" xfId="1" applyNumberFormat="1" applyFont="1" applyBorder="1" applyAlignment="1">
      <alignment horizontal="center" vertical="center"/>
    </xf>
    <xf numFmtId="4" fontId="8" fillId="0" borderId="14" xfId="1" applyNumberFormat="1" applyFont="1" applyBorder="1" applyAlignment="1">
      <alignment horizontal="center" vertical="center"/>
    </xf>
    <xf numFmtId="4" fontId="8" fillId="0" borderId="15" xfId="1" applyNumberFormat="1" applyFont="1" applyBorder="1" applyAlignment="1">
      <alignment horizontal="center" vertical="center"/>
    </xf>
    <xf numFmtId="4" fontId="8" fillId="0" borderId="13" xfId="1" applyNumberFormat="1" applyFont="1" applyFill="1" applyBorder="1" applyAlignment="1">
      <alignment horizontal="center" vertical="center"/>
    </xf>
    <xf numFmtId="4" fontId="8" fillId="0" borderId="14" xfId="1" applyNumberFormat="1" applyFont="1" applyFill="1" applyBorder="1" applyAlignment="1">
      <alignment horizontal="center" vertical="center"/>
    </xf>
    <xf numFmtId="4" fontId="8" fillId="0" borderId="15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" fontId="8" fillId="0" borderId="9" xfId="2" applyNumberFormat="1" applyFont="1" applyFill="1" applyBorder="1" applyAlignment="1">
      <alignment horizontal="center"/>
    </xf>
    <xf numFmtId="4" fontId="3" fillId="0" borderId="3" xfId="3" applyNumberFormat="1" applyFont="1" applyFill="1" applyBorder="1" applyAlignment="1" applyProtection="1">
      <alignment horizontal="center"/>
      <protection hidden="1"/>
    </xf>
    <xf numFmtId="4" fontId="3" fillId="0" borderId="4" xfId="3" applyNumberFormat="1" applyFont="1" applyFill="1" applyBorder="1" applyAlignment="1" applyProtection="1">
      <alignment horizontal="center"/>
      <protection hidden="1"/>
    </xf>
    <xf numFmtId="4" fontId="3" fillId="0" borderId="5" xfId="3" applyNumberFormat="1" applyFont="1" applyFill="1" applyBorder="1" applyAlignment="1" applyProtection="1">
      <alignment horizontal="center"/>
      <protection hidden="1"/>
    </xf>
    <xf numFmtId="49" fontId="3" fillId="0" borderId="5" xfId="2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4"/>
    <cellStyle name="ปกติ 3" xfId="6"/>
    <cellStyle name="ปกติ 8" xfId="7"/>
    <cellStyle name="ปกติ_ประมาณการเดือน ธค.2547" xfId="2"/>
    <cellStyle name="ปกติ_ประมาณการเดือน ธค.2547 2" xfId="3"/>
    <cellStyle name="ลักษณะ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9" sqref="J9"/>
    </sheetView>
  </sheetViews>
  <sheetFormatPr defaultRowHeight="15"/>
  <cols>
    <col min="1" max="1" width="39.5703125" customWidth="1"/>
    <col min="2" max="7" width="11" customWidth="1"/>
  </cols>
  <sheetData>
    <row r="1" spans="1:7" ht="27.75">
      <c r="A1" s="1" t="s">
        <v>37</v>
      </c>
      <c r="B1" s="1"/>
      <c r="C1" s="1"/>
      <c r="D1" s="1"/>
      <c r="E1" s="1"/>
      <c r="F1" s="1"/>
      <c r="G1" s="1"/>
    </row>
    <row r="2" spans="1:7" ht="21.75">
      <c r="A2" s="3"/>
      <c r="B2" s="3"/>
      <c r="C2" s="3"/>
      <c r="D2" s="3"/>
      <c r="E2" s="3"/>
      <c r="F2" s="3"/>
      <c r="G2" s="3" t="s">
        <v>0</v>
      </c>
    </row>
    <row r="3" spans="1:7" ht="27.75">
      <c r="A3" s="5"/>
      <c r="B3" s="55" t="s">
        <v>36</v>
      </c>
      <c r="C3" s="56"/>
      <c r="D3" s="56"/>
      <c r="E3" s="57"/>
      <c r="F3" s="57"/>
      <c r="G3" s="58"/>
    </row>
    <row r="4" spans="1:7" ht="27.75">
      <c r="A4" s="6" t="s">
        <v>1</v>
      </c>
      <c r="B4" s="59" t="s">
        <v>2</v>
      </c>
      <c r="C4" s="59"/>
      <c r="D4" s="59"/>
      <c r="E4" s="59" t="s">
        <v>3</v>
      </c>
      <c r="F4" s="59"/>
      <c r="G4" s="59"/>
    </row>
    <row r="5" spans="1:7" ht="27.75">
      <c r="A5" s="7"/>
      <c r="B5" s="26" t="s">
        <v>4</v>
      </c>
      <c r="C5" s="26" t="s">
        <v>32</v>
      </c>
      <c r="D5" s="26" t="s">
        <v>5</v>
      </c>
      <c r="E5" s="26" t="s">
        <v>4</v>
      </c>
      <c r="F5" s="26" t="s">
        <v>32</v>
      </c>
      <c r="G5" s="26" t="s">
        <v>5</v>
      </c>
    </row>
    <row r="6" spans="1:7" ht="24">
      <c r="A6" s="27" t="s">
        <v>6</v>
      </c>
      <c r="B6" s="28">
        <f t="shared" ref="B6:G6" si="0">+B7+B12+B20</f>
        <v>4752.57</v>
      </c>
      <c r="C6" s="28">
        <f t="shared" si="0"/>
        <v>1338.24</v>
      </c>
      <c r="D6" s="28">
        <f>+D7+D12+D20</f>
        <v>6090.81</v>
      </c>
      <c r="E6" s="28">
        <f t="shared" si="0"/>
        <v>4224.05</v>
      </c>
      <c r="F6" s="28">
        <f t="shared" si="0"/>
        <v>2525.46</v>
      </c>
      <c r="G6" s="28">
        <f t="shared" si="0"/>
        <v>6749.51</v>
      </c>
    </row>
    <row r="7" spans="1:7" ht="24">
      <c r="A7" s="11" t="s">
        <v>7</v>
      </c>
      <c r="B7" s="29">
        <f t="shared" ref="B7:G7" si="1">+B8+B9+B10+B11</f>
        <v>2522.0299999999997</v>
      </c>
      <c r="C7" s="29">
        <f t="shared" si="1"/>
        <v>773.3</v>
      </c>
      <c r="D7" s="29">
        <f t="shared" si="1"/>
        <v>3295.33</v>
      </c>
      <c r="E7" s="29">
        <f t="shared" si="1"/>
        <v>2411.23</v>
      </c>
      <c r="F7" s="29">
        <f t="shared" si="1"/>
        <v>1189.5900000000001</v>
      </c>
      <c r="G7" s="29">
        <f t="shared" si="1"/>
        <v>3600.82</v>
      </c>
    </row>
    <row r="8" spans="1:7" ht="24">
      <c r="A8" s="13" t="s">
        <v>8</v>
      </c>
      <c r="B8" s="30">
        <v>13.58</v>
      </c>
      <c r="C8" s="30">
        <v>277.72000000000003</v>
      </c>
      <c r="D8" s="30">
        <f>+B8+C8</f>
        <v>291.3</v>
      </c>
      <c r="E8" s="30">
        <v>72.489999999999995</v>
      </c>
      <c r="F8" s="30">
        <v>310.41000000000003</v>
      </c>
      <c r="G8" s="30">
        <f>+E8+F8</f>
        <v>382.90000000000003</v>
      </c>
    </row>
    <row r="9" spans="1:7" ht="24">
      <c r="A9" s="13" t="s">
        <v>9</v>
      </c>
      <c r="B9" s="30">
        <v>98.55</v>
      </c>
      <c r="C9" s="30">
        <v>0</v>
      </c>
      <c r="D9" s="30">
        <f t="shared" ref="D9:D19" si="2">+B9+C9</f>
        <v>98.55</v>
      </c>
      <c r="E9" s="31">
        <v>75.84</v>
      </c>
      <c r="F9" s="31">
        <v>62.45</v>
      </c>
      <c r="G9" s="30">
        <f t="shared" ref="G9:G11" si="3">+E9+F9</f>
        <v>138.29000000000002</v>
      </c>
    </row>
    <row r="10" spans="1:7" ht="24">
      <c r="A10" s="13" t="s">
        <v>10</v>
      </c>
      <c r="B10" s="30">
        <v>500.12</v>
      </c>
      <c r="C10" s="30">
        <v>495.58</v>
      </c>
      <c r="D10" s="30">
        <f t="shared" si="2"/>
        <v>995.7</v>
      </c>
      <c r="E10" s="31">
        <v>212.04</v>
      </c>
      <c r="F10" s="31">
        <v>816.73</v>
      </c>
      <c r="G10" s="30">
        <f t="shared" si="3"/>
        <v>1028.77</v>
      </c>
    </row>
    <row r="11" spans="1:7" ht="24">
      <c r="A11" s="13" t="s">
        <v>11</v>
      </c>
      <c r="B11" s="30">
        <v>1909.78</v>
      </c>
      <c r="C11" s="30">
        <v>0</v>
      </c>
      <c r="D11" s="30">
        <f t="shared" si="2"/>
        <v>1909.78</v>
      </c>
      <c r="E11" s="31">
        <v>2050.86</v>
      </c>
      <c r="F11" s="31">
        <v>0</v>
      </c>
      <c r="G11" s="30">
        <f t="shared" si="3"/>
        <v>2050.86</v>
      </c>
    </row>
    <row r="12" spans="1:7" ht="24">
      <c r="A12" s="11" t="s">
        <v>12</v>
      </c>
      <c r="B12" s="29">
        <f>+B13+B14+B15+B16+B17+B18+B19</f>
        <v>2230.54</v>
      </c>
      <c r="C12" s="29">
        <f>+C13+C14+C15+C16+C17+C18+C19</f>
        <v>166.48</v>
      </c>
      <c r="D12" s="29">
        <f t="shared" ref="D12:G12" si="4">+D13+D14+D15+D16+D17+D18+D19</f>
        <v>2397.02</v>
      </c>
      <c r="E12" s="29">
        <f t="shared" si="4"/>
        <v>1812.82</v>
      </c>
      <c r="F12" s="29">
        <f t="shared" si="4"/>
        <v>894.31000000000006</v>
      </c>
      <c r="G12" s="29">
        <f t="shared" si="4"/>
        <v>2707.1299999999997</v>
      </c>
    </row>
    <row r="13" spans="1:7" ht="24">
      <c r="A13" s="13" t="s">
        <v>13</v>
      </c>
      <c r="B13" s="30">
        <v>694.93</v>
      </c>
      <c r="C13" s="30">
        <v>152.16999999999999</v>
      </c>
      <c r="D13" s="31">
        <f t="shared" si="2"/>
        <v>847.09999999999991</v>
      </c>
      <c r="E13" s="31">
        <v>107.06</v>
      </c>
      <c r="F13" s="31">
        <v>891.45</v>
      </c>
      <c r="G13" s="31">
        <f>+E13+F13</f>
        <v>998.51</v>
      </c>
    </row>
    <row r="14" spans="1:7" ht="24">
      <c r="A14" s="13" t="s">
        <v>14</v>
      </c>
      <c r="B14" s="30">
        <v>1008.01</v>
      </c>
      <c r="C14" s="30">
        <v>13.59</v>
      </c>
      <c r="D14" s="31">
        <f t="shared" si="2"/>
        <v>1021.6</v>
      </c>
      <c r="E14" s="31">
        <v>833.2</v>
      </c>
      <c r="F14" s="31">
        <v>0</v>
      </c>
      <c r="G14" s="31">
        <f t="shared" ref="G14:G19" si="5">+E14+F14</f>
        <v>833.2</v>
      </c>
    </row>
    <row r="15" spans="1:7" ht="24">
      <c r="A15" s="13" t="s">
        <v>15</v>
      </c>
      <c r="B15" s="30">
        <v>233.74</v>
      </c>
      <c r="C15" s="32">
        <v>0</v>
      </c>
      <c r="D15" s="31">
        <f t="shared" si="2"/>
        <v>233.74</v>
      </c>
      <c r="E15" s="31">
        <v>572.28</v>
      </c>
      <c r="F15" s="31">
        <v>0</v>
      </c>
      <c r="G15" s="31">
        <f t="shared" si="5"/>
        <v>572.28</v>
      </c>
    </row>
    <row r="16" spans="1:7" ht="24">
      <c r="A16" s="13" t="s">
        <v>16</v>
      </c>
      <c r="B16" s="30">
        <v>19.75</v>
      </c>
      <c r="C16" s="32">
        <v>0</v>
      </c>
      <c r="D16" s="31">
        <f t="shared" si="2"/>
        <v>19.75</v>
      </c>
      <c r="E16" s="31">
        <v>12.54</v>
      </c>
      <c r="F16" s="31">
        <v>0</v>
      </c>
      <c r="G16" s="31">
        <f t="shared" si="5"/>
        <v>12.54</v>
      </c>
    </row>
    <row r="17" spans="1:7" ht="24">
      <c r="A17" s="13" t="s">
        <v>17</v>
      </c>
      <c r="B17" s="33">
        <v>221.48</v>
      </c>
      <c r="C17" s="33">
        <v>0</v>
      </c>
      <c r="D17" s="34">
        <f t="shared" si="2"/>
        <v>221.48</v>
      </c>
      <c r="E17" s="34">
        <v>198.81</v>
      </c>
      <c r="F17" s="34">
        <v>0</v>
      </c>
      <c r="G17" s="31">
        <f t="shared" si="5"/>
        <v>198.81</v>
      </c>
    </row>
    <row r="18" spans="1:7" ht="24">
      <c r="A18" s="16" t="s">
        <v>18</v>
      </c>
      <c r="B18" s="33">
        <v>42.03</v>
      </c>
      <c r="C18" s="33">
        <v>0</v>
      </c>
      <c r="D18" s="34">
        <f t="shared" si="2"/>
        <v>42.03</v>
      </c>
      <c r="E18" s="34">
        <v>78.459999999999994</v>
      </c>
      <c r="F18" s="34">
        <v>0</v>
      </c>
      <c r="G18" s="31">
        <f t="shared" si="5"/>
        <v>78.459999999999994</v>
      </c>
    </row>
    <row r="19" spans="1:7" ht="24">
      <c r="A19" s="13" t="s">
        <v>19</v>
      </c>
      <c r="B19" s="33">
        <v>10.6</v>
      </c>
      <c r="C19" s="33">
        <v>0.72</v>
      </c>
      <c r="D19" s="34">
        <f t="shared" si="2"/>
        <v>11.32</v>
      </c>
      <c r="E19" s="34">
        <v>10.47</v>
      </c>
      <c r="F19" s="34">
        <v>2.86</v>
      </c>
      <c r="G19" s="31">
        <f t="shared" si="5"/>
        <v>13.33</v>
      </c>
    </row>
    <row r="20" spans="1:7" ht="24">
      <c r="A20" s="11" t="s">
        <v>20</v>
      </c>
      <c r="B20" s="35"/>
      <c r="C20" s="35">
        <f>ROUND((B7+C7+B12+C12)*0.07,2)</f>
        <v>398.46</v>
      </c>
      <c r="D20" s="36">
        <f>ROUND((D7+D12)*0.07,2)</f>
        <v>398.46</v>
      </c>
      <c r="E20" s="36"/>
      <c r="F20" s="36">
        <f>ROUND((E7+F7+E12+F12)*0.07,2)</f>
        <v>441.56</v>
      </c>
      <c r="G20" s="36">
        <f>ROUND((G7+G12)*0.07,2)</f>
        <v>441.56</v>
      </c>
    </row>
    <row r="21" spans="1:7" ht="24">
      <c r="A21" s="11" t="s">
        <v>21</v>
      </c>
      <c r="B21" s="35">
        <f t="shared" ref="B21:G21" si="6">+B22+B23+B24</f>
        <v>509.65</v>
      </c>
      <c r="C21" s="35">
        <f t="shared" si="6"/>
        <v>1304.71</v>
      </c>
      <c r="D21" s="35">
        <f t="shared" si="6"/>
        <v>1814.36</v>
      </c>
      <c r="E21" s="35">
        <f t="shared" si="6"/>
        <v>677.33</v>
      </c>
      <c r="F21" s="35">
        <f t="shared" si="6"/>
        <v>1203.3200000000002</v>
      </c>
      <c r="G21" s="35">
        <f t="shared" si="6"/>
        <v>1880.65</v>
      </c>
    </row>
    <row r="22" spans="1:7" ht="24">
      <c r="A22" s="13" t="s">
        <v>22</v>
      </c>
      <c r="B22" s="33">
        <v>509.65</v>
      </c>
      <c r="C22" s="33">
        <v>1034.74</v>
      </c>
      <c r="D22" s="34">
        <f t="shared" ref="D22:D23" si="7">+B22+C22</f>
        <v>1544.3899999999999</v>
      </c>
      <c r="E22" s="34">
        <v>677.33</v>
      </c>
      <c r="F22" s="34">
        <v>677.32</v>
      </c>
      <c r="G22" s="34">
        <f>+E22+F22</f>
        <v>1354.65</v>
      </c>
    </row>
    <row r="23" spans="1:7" ht="24">
      <c r="A23" s="13" t="s">
        <v>23</v>
      </c>
      <c r="B23" s="33">
        <v>0</v>
      </c>
      <c r="C23" s="33">
        <v>179.31</v>
      </c>
      <c r="D23" s="34">
        <f t="shared" si="7"/>
        <v>179.31</v>
      </c>
      <c r="E23" s="34">
        <v>0</v>
      </c>
      <c r="F23" s="34">
        <v>351.39</v>
      </c>
      <c r="G23" s="34">
        <f t="shared" ref="G23:G24" si="8">+E23+F23</f>
        <v>351.39</v>
      </c>
    </row>
    <row r="24" spans="1:7" ht="24">
      <c r="A24" s="18" t="s">
        <v>24</v>
      </c>
      <c r="B24" s="33">
        <v>0</v>
      </c>
      <c r="C24" s="33">
        <v>90.66</v>
      </c>
      <c r="D24" s="34">
        <f>+B24+C24</f>
        <v>90.66</v>
      </c>
      <c r="E24" s="34">
        <v>0</v>
      </c>
      <c r="F24" s="34">
        <v>174.61</v>
      </c>
      <c r="G24" s="34">
        <f t="shared" si="8"/>
        <v>174.61</v>
      </c>
    </row>
    <row r="25" spans="1:7" ht="24">
      <c r="A25" s="11" t="s">
        <v>25</v>
      </c>
      <c r="B25" s="35">
        <f t="shared" ref="B25:D25" si="9">+B6+B21</f>
        <v>5262.2199999999993</v>
      </c>
      <c r="C25" s="35">
        <f t="shared" si="9"/>
        <v>2642.95</v>
      </c>
      <c r="D25" s="35">
        <f t="shared" si="9"/>
        <v>7905.17</v>
      </c>
      <c r="E25" s="35">
        <f t="shared" ref="E25:G25" si="10">+E6+E21</f>
        <v>4901.38</v>
      </c>
      <c r="F25" s="35">
        <f t="shared" si="10"/>
        <v>3728.78</v>
      </c>
      <c r="G25" s="35">
        <f t="shared" si="10"/>
        <v>8630.16</v>
      </c>
    </row>
    <row r="26" spans="1:7" ht="24">
      <c r="A26" s="19" t="s">
        <v>30</v>
      </c>
      <c r="B26" s="38">
        <f>+ROUND(B25/B27,2)</f>
        <v>0.56000000000000005</v>
      </c>
      <c r="C26" s="38">
        <f>+ROUND(C25/B27,2)</f>
        <v>0.28000000000000003</v>
      </c>
      <c r="D26" s="38">
        <f>+ROUND(D25/B27,2)</f>
        <v>0.84</v>
      </c>
      <c r="E26" s="38">
        <f>+ROUND(E25/E27,2)</f>
        <v>0.5</v>
      </c>
      <c r="F26" s="38">
        <f>+ROUND(F25/E27,2)</f>
        <v>0.38</v>
      </c>
      <c r="G26" s="38">
        <f>+ROUND(G25/E27,2)</f>
        <v>0.87</v>
      </c>
    </row>
    <row r="27" spans="1:7" s="47" customFormat="1" ht="24">
      <c r="A27" s="20" t="s">
        <v>26</v>
      </c>
      <c r="B27" s="52">
        <v>9394.93</v>
      </c>
      <c r="C27" s="53"/>
      <c r="D27" s="54"/>
      <c r="E27" s="52">
        <v>9884.76</v>
      </c>
      <c r="F27" s="53"/>
      <c r="G27" s="54"/>
    </row>
    <row r="28" spans="1:7" s="47" customFormat="1" ht="24">
      <c r="A28" s="20" t="s">
        <v>34</v>
      </c>
      <c r="B28" s="49">
        <v>0.91</v>
      </c>
      <c r="C28" s="50"/>
      <c r="D28" s="51"/>
      <c r="E28" s="49">
        <v>0.91</v>
      </c>
      <c r="F28" s="50"/>
      <c r="G28" s="51"/>
    </row>
    <row r="29" spans="1:7" s="47" customFormat="1" ht="24">
      <c r="A29" s="20" t="s">
        <v>27</v>
      </c>
      <c r="B29" s="49">
        <f>+ROUND(B27*B28,2)</f>
        <v>8549.39</v>
      </c>
      <c r="C29" s="50"/>
      <c r="D29" s="51"/>
      <c r="E29" s="49">
        <f>+ROUND(E27*E28,2)</f>
        <v>8995.1299999999992</v>
      </c>
      <c r="F29" s="50"/>
      <c r="G29" s="51"/>
    </row>
    <row r="30" spans="1:7" ht="24">
      <c r="A30" s="19" t="s">
        <v>33</v>
      </c>
      <c r="B30" s="39">
        <f>B29-B25</f>
        <v>3287.17</v>
      </c>
      <c r="C30" s="37"/>
      <c r="D30" s="38">
        <f>+B29-D25</f>
        <v>644.21999999999935</v>
      </c>
      <c r="E30" s="39">
        <f>E29-E25</f>
        <v>4093.7499999999991</v>
      </c>
      <c r="F30" s="37"/>
      <c r="G30" s="38">
        <f>+E29-G25</f>
        <v>364.96999999999935</v>
      </c>
    </row>
    <row r="31" spans="1:7" ht="24">
      <c r="A31" s="40" t="s">
        <v>31</v>
      </c>
      <c r="B31" s="41">
        <f>+ROUND(B30/B27,2)</f>
        <v>0.35</v>
      </c>
      <c r="C31" s="42"/>
      <c r="D31" s="43">
        <f>+ROUND(D30/B27,2)</f>
        <v>7.0000000000000007E-2</v>
      </c>
      <c r="E31" s="41">
        <f>+ROUND(E30/E27,2)</f>
        <v>0.41</v>
      </c>
      <c r="F31" s="42"/>
      <c r="G31" s="43">
        <f>+ROUND(G30/E27,2)</f>
        <v>0.04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5" sqref="I5"/>
    </sheetView>
  </sheetViews>
  <sheetFormatPr defaultColWidth="8" defaultRowHeight="21.75"/>
  <cols>
    <col min="1" max="1" width="40.7109375" style="25" customWidth="1"/>
    <col min="2" max="7" width="11.42578125" style="2" customWidth="1"/>
    <col min="8" max="16384" width="8" style="2"/>
  </cols>
  <sheetData>
    <row r="1" spans="1:7" ht="27.75">
      <c r="A1" s="1" t="s">
        <v>38</v>
      </c>
    </row>
    <row r="2" spans="1:7">
      <c r="A2" s="3"/>
      <c r="G2" s="4" t="s">
        <v>0</v>
      </c>
    </row>
    <row r="3" spans="1:7" ht="27.75">
      <c r="A3" s="5"/>
      <c r="B3" s="61" t="s">
        <v>36</v>
      </c>
      <c r="C3" s="62"/>
      <c r="D3" s="62"/>
      <c r="E3" s="62"/>
      <c r="F3" s="62"/>
      <c r="G3" s="63"/>
    </row>
    <row r="4" spans="1:7" ht="27.75">
      <c r="A4" s="6" t="s">
        <v>1</v>
      </c>
      <c r="B4" s="61" t="s">
        <v>2</v>
      </c>
      <c r="C4" s="62"/>
      <c r="D4" s="63"/>
      <c r="E4" s="61" t="s">
        <v>3</v>
      </c>
      <c r="F4" s="62"/>
      <c r="G4" s="63"/>
    </row>
    <row r="5" spans="1:7" ht="27.75">
      <c r="A5" s="7"/>
      <c r="B5" s="26" t="s">
        <v>4</v>
      </c>
      <c r="C5" s="26" t="s">
        <v>32</v>
      </c>
      <c r="D5" s="26" t="s">
        <v>5</v>
      </c>
      <c r="E5" s="26" t="s">
        <v>4</v>
      </c>
      <c r="F5" s="26" t="s">
        <v>32</v>
      </c>
      <c r="G5" s="26" t="s">
        <v>5</v>
      </c>
    </row>
    <row r="6" spans="1:7" s="10" customFormat="1" ht="24">
      <c r="A6" s="8" t="s">
        <v>6</v>
      </c>
      <c r="B6" s="9">
        <f>B7+B12+B20</f>
        <v>2417.9299999999998</v>
      </c>
      <c r="C6" s="9">
        <f>C7+C12+C20</f>
        <v>759.42</v>
      </c>
      <c r="D6" s="9">
        <f>+D7+D12+D20</f>
        <v>3177.3499999999995</v>
      </c>
      <c r="E6" s="9">
        <f>E7+E12+E20</f>
        <v>2794.85</v>
      </c>
      <c r="F6" s="9">
        <f>F7+F12+F20</f>
        <v>644.18999999999994</v>
      </c>
      <c r="G6" s="9">
        <f t="shared" ref="G6:G11" si="0">SUM(E6:F6)</f>
        <v>3439.04</v>
      </c>
    </row>
    <row r="7" spans="1:7" s="10" customFormat="1" ht="24">
      <c r="A7" s="11" t="s">
        <v>7</v>
      </c>
      <c r="B7" s="12">
        <f>SUM(B8:B11)</f>
        <v>1142.1599999999999</v>
      </c>
      <c r="C7" s="12">
        <f>SUM(C8:C11)</f>
        <v>618.80999999999995</v>
      </c>
      <c r="D7" s="12">
        <f t="shared" ref="D7:D11" si="1">SUM(B7:C7)</f>
        <v>1760.9699999999998</v>
      </c>
      <c r="E7" s="12">
        <f>SUM(E8:E11)</f>
        <v>1373.8899999999999</v>
      </c>
      <c r="F7" s="12">
        <f>SUM(F8:F11)</f>
        <v>400.09000000000003</v>
      </c>
      <c r="G7" s="12">
        <f t="shared" si="0"/>
        <v>1773.98</v>
      </c>
    </row>
    <row r="8" spans="1:7" s="10" customFormat="1" ht="24">
      <c r="A8" s="13" t="s">
        <v>8</v>
      </c>
      <c r="B8" s="14">
        <v>426.39</v>
      </c>
      <c r="C8" s="14">
        <v>82.97</v>
      </c>
      <c r="D8" s="14">
        <f t="shared" si="1"/>
        <v>509.36</v>
      </c>
      <c r="E8" s="14">
        <v>461.64</v>
      </c>
      <c r="F8" s="14">
        <v>199.91</v>
      </c>
      <c r="G8" s="14">
        <f t="shared" si="0"/>
        <v>661.55</v>
      </c>
    </row>
    <row r="9" spans="1:7" s="10" customFormat="1" ht="24">
      <c r="A9" s="13" t="s">
        <v>9</v>
      </c>
      <c r="B9" s="14">
        <v>45.85</v>
      </c>
      <c r="C9" s="14">
        <v>12.46</v>
      </c>
      <c r="D9" s="14">
        <f t="shared" si="1"/>
        <v>58.31</v>
      </c>
      <c r="E9" s="14">
        <v>41.1</v>
      </c>
      <c r="F9" s="14">
        <v>14.03</v>
      </c>
      <c r="G9" s="14">
        <f t="shared" si="0"/>
        <v>55.13</v>
      </c>
    </row>
    <row r="10" spans="1:7" s="10" customFormat="1" ht="24">
      <c r="A10" s="13" t="s">
        <v>10</v>
      </c>
      <c r="B10" s="14">
        <v>178.03</v>
      </c>
      <c r="C10" s="14">
        <v>523.38</v>
      </c>
      <c r="D10" s="14">
        <f t="shared" si="1"/>
        <v>701.41</v>
      </c>
      <c r="E10" s="14">
        <v>315.72000000000003</v>
      </c>
      <c r="F10" s="14">
        <v>186.15</v>
      </c>
      <c r="G10" s="14">
        <f t="shared" si="0"/>
        <v>501.87</v>
      </c>
    </row>
    <row r="11" spans="1:7" s="10" customFormat="1" ht="24">
      <c r="A11" s="13" t="s">
        <v>11</v>
      </c>
      <c r="B11" s="14">
        <v>491.89</v>
      </c>
      <c r="C11" s="14">
        <v>0</v>
      </c>
      <c r="D11" s="14">
        <f t="shared" si="1"/>
        <v>491.89</v>
      </c>
      <c r="E11" s="14">
        <v>555.42999999999995</v>
      </c>
      <c r="F11" s="14">
        <v>0</v>
      </c>
      <c r="G11" s="14">
        <f t="shared" si="0"/>
        <v>555.42999999999995</v>
      </c>
    </row>
    <row r="12" spans="1:7" s="10" customFormat="1" ht="24">
      <c r="A12" s="11" t="s">
        <v>12</v>
      </c>
      <c r="B12" s="15">
        <f>ROUND(SUM(B13:B19),2)</f>
        <v>1275.77</v>
      </c>
      <c r="C12" s="15">
        <f>ROUND(SUM(C13:C19),2)</f>
        <v>33.159999999999997</v>
      </c>
      <c r="D12" s="15">
        <f>ROUND(SUM(B12:C12),2)</f>
        <v>1308.93</v>
      </c>
      <c r="E12" s="15">
        <f>ROUND(SUM(E13:E19),2)</f>
        <v>1420.96</v>
      </c>
      <c r="F12" s="15">
        <f>ROUND(SUM(F13:F19),2)</f>
        <v>127.8</v>
      </c>
      <c r="G12" s="15">
        <f>ROUND(SUM(E12:F12),2)</f>
        <v>1548.76</v>
      </c>
    </row>
    <row r="13" spans="1:7" s="10" customFormat="1" ht="24">
      <c r="A13" s="13" t="s">
        <v>13</v>
      </c>
      <c r="B13" s="14">
        <v>546.20000000000005</v>
      </c>
      <c r="C13" s="14">
        <v>21.83</v>
      </c>
      <c r="D13" s="14">
        <f t="shared" ref="D13:D19" si="2">SUM(B13:C13)</f>
        <v>568.03000000000009</v>
      </c>
      <c r="E13" s="14">
        <v>408.15</v>
      </c>
      <c r="F13" s="14">
        <v>124.13</v>
      </c>
      <c r="G13" s="14">
        <f t="shared" ref="G13:G19" si="3">SUM(E13:F13)</f>
        <v>532.28</v>
      </c>
    </row>
    <row r="14" spans="1:7" s="10" customFormat="1" ht="24">
      <c r="A14" s="13" t="s">
        <v>14</v>
      </c>
      <c r="B14" s="14">
        <v>527.17999999999995</v>
      </c>
      <c r="C14" s="14">
        <v>11.33</v>
      </c>
      <c r="D14" s="14">
        <f t="shared" si="2"/>
        <v>538.51</v>
      </c>
      <c r="E14" s="14">
        <v>664.41</v>
      </c>
      <c r="F14" s="14">
        <v>0</v>
      </c>
      <c r="G14" s="14">
        <f t="shared" si="3"/>
        <v>664.41</v>
      </c>
    </row>
    <row r="15" spans="1:7" s="10" customFormat="1" ht="24">
      <c r="A15" s="13" t="s">
        <v>15</v>
      </c>
      <c r="B15" s="14">
        <v>180.7</v>
      </c>
      <c r="C15" s="14">
        <v>0</v>
      </c>
      <c r="D15" s="14">
        <f t="shared" si="2"/>
        <v>180.7</v>
      </c>
      <c r="E15" s="14">
        <v>295.56</v>
      </c>
      <c r="F15" s="14">
        <v>0</v>
      </c>
      <c r="G15" s="14">
        <f t="shared" si="3"/>
        <v>295.56</v>
      </c>
    </row>
    <row r="16" spans="1:7" s="10" customFormat="1" ht="24">
      <c r="A16" s="13" t="s">
        <v>16</v>
      </c>
      <c r="B16" s="14">
        <v>21.69</v>
      </c>
      <c r="C16" s="14">
        <v>0</v>
      </c>
      <c r="D16" s="14">
        <f t="shared" si="2"/>
        <v>21.69</v>
      </c>
      <c r="E16" s="14">
        <v>18.670000000000002</v>
      </c>
      <c r="F16" s="14">
        <v>3.67</v>
      </c>
      <c r="G16" s="14">
        <f t="shared" si="3"/>
        <v>22.340000000000003</v>
      </c>
    </row>
    <row r="17" spans="1:7" s="10" customFormat="1" ht="24">
      <c r="A17" s="13" t="s">
        <v>17</v>
      </c>
      <c r="B17" s="14">
        <v>0</v>
      </c>
      <c r="C17" s="14">
        <v>0</v>
      </c>
      <c r="D17" s="14">
        <f t="shared" si="2"/>
        <v>0</v>
      </c>
      <c r="E17" s="14">
        <v>0</v>
      </c>
      <c r="F17" s="14">
        <v>0</v>
      </c>
      <c r="G17" s="14">
        <f t="shared" si="3"/>
        <v>0</v>
      </c>
    </row>
    <row r="18" spans="1:7" s="10" customFormat="1" ht="24">
      <c r="A18" s="16" t="s">
        <v>18</v>
      </c>
      <c r="B18" s="14">
        <v>0</v>
      </c>
      <c r="C18" s="14">
        <v>0</v>
      </c>
      <c r="D18" s="14">
        <f t="shared" si="2"/>
        <v>0</v>
      </c>
      <c r="E18" s="14">
        <v>34.17</v>
      </c>
      <c r="F18" s="14">
        <v>0</v>
      </c>
      <c r="G18" s="14">
        <f t="shared" si="3"/>
        <v>34.17</v>
      </c>
    </row>
    <row r="19" spans="1:7" s="10" customFormat="1" ht="24">
      <c r="A19" s="13" t="s">
        <v>19</v>
      </c>
      <c r="B19" s="14">
        <v>0</v>
      </c>
      <c r="C19" s="14">
        <v>0</v>
      </c>
      <c r="D19" s="14">
        <f t="shared" si="2"/>
        <v>0</v>
      </c>
      <c r="E19" s="14">
        <v>0</v>
      </c>
      <c r="F19" s="14">
        <v>0</v>
      </c>
      <c r="G19" s="14">
        <f t="shared" si="3"/>
        <v>0</v>
      </c>
    </row>
    <row r="20" spans="1:7" s="10" customFormat="1" ht="24">
      <c r="A20" s="11" t="s">
        <v>20</v>
      </c>
      <c r="B20" s="17"/>
      <c r="C20" s="17">
        <f>ROUND((B7+B12+C7+C12)*0.07*6/12,2)</f>
        <v>107.45</v>
      </c>
      <c r="D20" s="17">
        <f>+B20+C20</f>
        <v>107.45</v>
      </c>
      <c r="E20" s="17"/>
      <c r="F20" s="17">
        <f>ROUND((E7+E12+F7+F12)*0.07*6/12,2)</f>
        <v>116.3</v>
      </c>
      <c r="G20" s="17">
        <f>+E20+F20</f>
        <v>116.3</v>
      </c>
    </row>
    <row r="21" spans="1:7" s="10" customFormat="1" ht="24">
      <c r="A21" s="11" t="s">
        <v>21</v>
      </c>
      <c r="B21" s="15">
        <f>ROUND(SUM(B22:B24),2)</f>
        <v>477.6</v>
      </c>
      <c r="C21" s="15">
        <f>ROUND(SUM(C22:C24),2)</f>
        <v>414.45</v>
      </c>
      <c r="D21" s="15">
        <f>ROUND(SUM(B21:C21),2)</f>
        <v>892.05</v>
      </c>
      <c r="E21" s="15">
        <f>ROUND(SUM(E22:E24),2)</f>
        <v>514.84</v>
      </c>
      <c r="F21" s="15">
        <f>ROUND(SUM(F22:F24),2)</f>
        <v>331.73</v>
      </c>
      <c r="G21" s="15">
        <f>ROUND(SUM(E21:F21),2)</f>
        <v>846.57</v>
      </c>
    </row>
    <row r="22" spans="1:7" s="10" customFormat="1" ht="24">
      <c r="A22" s="13" t="s">
        <v>22</v>
      </c>
      <c r="B22" s="14">
        <v>477.59760000000006</v>
      </c>
      <c r="C22" s="14">
        <v>406.84240000000005</v>
      </c>
      <c r="D22" s="14">
        <f t="shared" ref="D22:D24" si="4">SUM(B22:C22)</f>
        <v>884.44</v>
      </c>
      <c r="E22" s="14">
        <v>514.84</v>
      </c>
      <c r="F22" s="14">
        <v>329.16</v>
      </c>
      <c r="G22" s="14">
        <f t="shared" ref="G22:G24" si="5">SUM(E22:F22)</f>
        <v>844</v>
      </c>
    </row>
    <row r="23" spans="1:7" s="10" customFormat="1" ht="24">
      <c r="A23" s="13" t="s">
        <v>23</v>
      </c>
      <c r="B23" s="14">
        <v>0</v>
      </c>
      <c r="C23" s="14">
        <v>5.44</v>
      </c>
      <c r="D23" s="14">
        <f t="shared" si="4"/>
        <v>5.44</v>
      </c>
      <c r="E23" s="14">
        <v>0</v>
      </c>
      <c r="F23" s="14">
        <v>1.87</v>
      </c>
      <c r="G23" s="14">
        <f t="shared" si="5"/>
        <v>1.87</v>
      </c>
    </row>
    <row r="24" spans="1:7" s="10" customFormat="1" ht="24">
      <c r="A24" s="18" t="s">
        <v>24</v>
      </c>
      <c r="B24" s="14">
        <v>0</v>
      </c>
      <c r="C24" s="14">
        <v>2.17</v>
      </c>
      <c r="D24" s="14">
        <f t="shared" si="4"/>
        <v>2.17</v>
      </c>
      <c r="E24" s="14">
        <v>0</v>
      </c>
      <c r="F24" s="14">
        <v>0.7</v>
      </c>
      <c r="G24" s="14">
        <f t="shared" si="5"/>
        <v>0.7</v>
      </c>
    </row>
    <row r="25" spans="1:7" s="10" customFormat="1" ht="24">
      <c r="A25" s="11" t="s">
        <v>25</v>
      </c>
      <c r="B25" s="15">
        <f>ROUND((B6+B21),2)</f>
        <v>2895.53</v>
      </c>
      <c r="C25" s="15">
        <f>ROUND((C6+C21),2)</f>
        <v>1173.8699999999999</v>
      </c>
      <c r="D25" s="15">
        <f>ROUND(SUM(B25:C25),2)</f>
        <v>4069.4</v>
      </c>
      <c r="E25" s="15">
        <f>ROUND((E6+E21),2)</f>
        <v>3309.69</v>
      </c>
      <c r="F25" s="15">
        <f>ROUND((F6+F21),2)</f>
        <v>975.92</v>
      </c>
      <c r="G25" s="15">
        <f>ROUND(SUM(E25:F25),2)</f>
        <v>4285.6099999999997</v>
      </c>
    </row>
    <row r="26" spans="1:7" s="10" customFormat="1" ht="24">
      <c r="A26" s="19" t="s">
        <v>40</v>
      </c>
      <c r="B26" s="15">
        <f>ROUND((B25/B27),2)*1000</f>
        <v>4080</v>
      </c>
      <c r="C26" s="44">
        <f>C25/B27*1000</f>
        <v>1654.0369170071858</v>
      </c>
      <c r="D26" s="15">
        <f>ROUND((D25/B27),2)*1000</f>
        <v>5730</v>
      </c>
      <c r="E26" s="15">
        <f>ROUND((E25/E27),2)*1000</f>
        <v>5280</v>
      </c>
      <c r="F26" s="44">
        <f>F25/E27*1000</f>
        <v>1557.0127155825714</v>
      </c>
      <c r="G26" s="15">
        <f>ROUND((G25/E27),2)*1000</f>
        <v>6840</v>
      </c>
    </row>
    <row r="27" spans="1:7" s="10" customFormat="1" ht="24">
      <c r="A27" s="20" t="s">
        <v>26</v>
      </c>
      <c r="B27" s="60">
        <v>709.7</v>
      </c>
      <c r="C27" s="60"/>
      <c r="D27" s="60"/>
      <c r="E27" s="60">
        <v>626.79</v>
      </c>
      <c r="F27" s="60"/>
      <c r="G27" s="60"/>
    </row>
    <row r="28" spans="1:7" ht="24">
      <c r="A28" s="48" t="s">
        <v>41</v>
      </c>
      <c r="B28" s="60">
        <f>7.12*1000</f>
        <v>7120</v>
      </c>
      <c r="C28" s="60"/>
      <c r="D28" s="60"/>
      <c r="E28" s="60">
        <f>7.12*1000</f>
        <v>7120</v>
      </c>
      <c r="F28" s="60"/>
      <c r="G28" s="60"/>
    </row>
    <row r="29" spans="1:7" ht="24">
      <c r="A29" s="48" t="s">
        <v>27</v>
      </c>
      <c r="B29" s="60">
        <f>ROUND(B27*B28,2)/1000</f>
        <v>5053.0640000000003</v>
      </c>
      <c r="C29" s="60"/>
      <c r="D29" s="60"/>
      <c r="E29" s="60">
        <f>ROUND(E27*E28,2)/1000</f>
        <v>4462.7447999999995</v>
      </c>
      <c r="F29" s="60"/>
      <c r="G29" s="60"/>
    </row>
    <row r="30" spans="1:7" ht="24">
      <c r="A30" s="21" t="s">
        <v>28</v>
      </c>
      <c r="B30" s="22">
        <f>B29-B25</f>
        <v>2157.5340000000001</v>
      </c>
      <c r="C30" s="23" t="s">
        <v>29</v>
      </c>
      <c r="D30" s="22">
        <f>B29-D25</f>
        <v>983.66400000000021</v>
      </c>
      <c r="E30" s="22">
        <f>E29-E25</f>
        <v>1153.0547999999994</v>
      </c>
      <c r="F30" s="23" t="s">
        <v>29</v>
      </c>
      <c r="G30" s="22">
        <f>E29-G25</f>
        <v>177.13479999999981</v>
      </c>
    </row>
    <row r="31" spans="1:7" ht="24">
      <c r="A31" s="24" t="s">
        <v>42</v>
      </c>
      <c r="B31" s="45">
        <f>B28-B26</f>
        <v>3040</v>
      </c>
      <c r="C31" s="46" t="s">
        <v>29</v>
      </c>
      <c r="D31" s="45">
        <f>B28-D26</f>
        <v>1390</v>
      </c>
      <c r="E31" s="45">
        <f>E28-E26</f>
        <v>1840</v>
      </c>
      <c r="F31" s="46" t="s">
        <v>29</v>
      </c>
      <c r="G31" s="45">
        <f>E28-G26</f>
        <v>280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mergeCells count="9">
    <mergeCell ref="B29:D29"/>
    <mergeCell ref="E29:G29"/>
    <mergeCell ref="B3:G3"/>
    <mergeCell ref="B4:D4"/>
    <mergeCell ref="E4:G4"/>
    <mergeCell ref="B27:D27"/>
    <mergeCell ref="E27:G27"/>
    <mergeCell ref="B28:D28"/>
    <mergeCell ref="E28:G28"/>
  </mergeCells>
  <pageMargins left="0.18" right="0.17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10" sqref="J10"/>
    </sheetView>
  </sheetViews>
  <sheetFormatPr defaultRowHeight="15"/>
  <cols>
    <col min="1" max="1" width="36.7109375" customWidth="1"/>
    <col min="2" max="7" width="11.140625" customWidth="1"/>
  </cols>
  <sheetData>
    <row r="1" spans="1:7" ht="27.75">
      <c r="A1" s="1" t="s">
        <v>39</v>
      </c>
      <c r="B1" s="1"/>
      <c r="C1" s="1"/>
      <c r="D1" s="1"/>
      <c r="E1" s="1"/>
      <c r="F1" s="1"/>
      <c r="G1" s="1"/>
    </row>
    <row r="2" spans="1:7" ht="21.75">
      <c r="A2" s="3"/>
      <c r="B2" s="3"/>
      <c r="C2" s="3"/>
      <c r="D2" s="3"/>
      <c r="E2" s="3"/>
      <c r="F2" s="3"/>
      <c r="G2" s="3" t="s">
        <v>0</v>
      </c>
    </row>
    <row r="3" spans="1:7" ht="27.75">
      <c r="A3" s="5"/>
      <c r="B3" s="55" t="s">
        <v>36</v>
      </c>
      <c r="C3" s="56"/>
      <c r="D3" s="56"/>
      <c r="E3" s="56"/>
      <c r="F3" s="56"/>
      <c r="G3" s="64"/>
    </row>
    <row r="4" spans="1:7" ht="27.75">
      <c r="A4" s="6" t="s">
        <v>1</v>
      </c>
      <c r="B4" s="59" t="s">
        <v>2</v>
      </c>
      <c r="C4" s="59"/>
      <c r="D4" s="59"/>
      <c r="E4" s="59" t="s">
        <v>3</v>
      </c>
      <c r="F4" s="59"/>
      <c r="G4" s="59"/>
    </row>
    <row r="5" spans="1:7" ht="27.75">
      <c r="A5" s="7"/>
      <c r="B5" s="26" t="s">
        <v>4</v>
      </c>
      <c r="C5" s="26" t="s">
        <v>32</v>
      </c>
      <c r="D5" s="26" t="s">
        <v>5</v>
      </c>
      <c r="E5" s="26" t="s">
        <v>4</v>
      </c>
      <c r="F5" s="26" t="s">
        <v>32</v>
      </c>
      <c r="G5" s="26" t="s">
        <v>5</v>
      </c>
    </row>
    <row r="6" spans="1:7" ht="24">
      <c r="A6" s="27" t="s">
        <v>6</v>
      </c>
      <c r="B6" s="28">
        <f t="shared" ref="B6:G6" si="0">+B7+B12+B20</f>
        <v>4054.69</v>
      </c>
      <c r="C6" s="28">
        <f t="shared" si="0"/>
        <v>1430.06</v>
      </c>
      <c r="D6" s="28">
        <f t="shared" si="0"/>
        <v>5484.75</v>
      </c>
      <c r="E6" s="28">
        <f t="shared" si="0"/>
        <v>3524.25</v>
      </c>
      <c r="F6" s="28">
        <f t="shared" si="0"/>
        <v>1719.6100000000001</v>
      </c>
      <c r="G6" s="28">
        <f t="shared" si="0"/>
        <v>5243.8600000000006</v>
      </c>
    </row>
    <row r="7" spans="1:7" ht="24">
      <c r="A7" s="11" t="s">
        <v>7</v>
      </c>
      <c r="B7" s="29">
        <f t="shared" ref="B7:G7" si="1">+B8+B9+B10+B11</f>
        <v>2497.5500000000002</v>
      </c>
      <c r="C7" s="29">
        <f t="shared" si="1"/>
        <v>800.21</v>
      </c>
      <c r="D7" s="29">
        <f t="shared" si="1"/>
        <v>3297.76</v>
      </c>
      <c r="E7" s="29">
        <f t="shared" si="1"/>
        <v>1976.56</v>
      </c>
      <c r="F7" s="29">
        <f t="shared" si="1"/>
        <v>1073.1400000000001</v>
      </c>
      <c r="G7" s="29">
        <f t="shared" si="1"/>
        <v>3049.7000000000003</v>
      </c>
    </row>
    <row r="8" spans="1:7" ht="24">
      <c r="A8" s="13" t="s">
        <v>8</v>
      </c>
      <c r="B8" s="30">
        <v>353.17</v>
      </c>
      <c r="C8" s="30">
        <v>487.98</v>
      </c>
      <c r="D8" s="30">
        <f>+B8+C8</f>
        <v>841.15000000000009</v>
      </c>
      <c r="E8" s="30">
        <v>306.43</v>
      </c>
      <c r="F8" s="30">
        <v>640.75</v>
      </c>
      <c r="G8" s="30">
        <f>+E8+F8</f>
        <v>947.18000000000006</v>
      </c>
    </row>
    <row r="9" spans="1:7" ht="24">
      <c r="A9" s="13" t="s">
        <v>9</v>
      </c>
      <c r="B9" s="30">
        <v>423.79</v>
      </c>
      <c r="C9" s="30">
        <v>15.86</v>
      </c>
      <c r="D9" s="30">
        <f t="shared" ref="D9:D11" si="2">+B9+C9</f>
        <v>439.65000000000003</v>
      </c>
      <c r="E9" s="31">
        <v>343.63</v>
      </c>
      <c r="F9" s="31">
        <v>112.39</v>
      </c>
      <c r="G9" s="30">
        <f t="shared" ref="G9:G11" si="3">+E9+F9</f>
        <v>456.02</v>
      </c>
    </row>
    <row r="10" spans="1:7" ht="24">
      <c r="A10" s="13" t="s">
        <v>10</v>
      </c>
      <c r="B10" s="30">
        <v>241.13</v>
      </c>
      <c r="C10" s="30">
        <v>266.63</v>
      </c>
      <c r="D10" s="30">
        <f t="shared" si="2"/>
        <v>507.76</v>
      </c>
      <c r="E10" s="31">
        <v>162.80000000000001</v>
      </c>
      <c r="F10" s="31">
        <v>214.11</v>
      </c>
      <c r="G10" s="30">
        <f t="shared" si="3"/>
        <v>376.91</v>
      </c>
    </row>
    <row r="11" spans="1:7" ht="24">
      <c r="A11" s="13" t="s">
        <v>11</v>
      </c>
      <c r="B11" s="30">
        <v>1479.46</v>
      </c>
      <c r="C11" s="30">
        <v>29.74</v>
      </c>
      <c r="D11" s="30">
        <f t="shared" si="2"/>
        <v>1509.2</v>
      </c>
      <c r="E11" s="31">
        <v>1163.7</v>
      </c>
      <c r="F11" s="31">
        <v>105.89</v>
      </c>
      <c r="G11" s="30">
        <f t="shared" si="3"/>
        <v>1269.5900000000001</v>
      </c>
    </row>
    <row r="12" spans="1:7" ht="24">
      <c r="A12" s="11" t="s">
        <v>12</v>
      </c>
      <c r="B12" s="29">
        <f>+B13+B14+B15+B16+B17+B18+B19</f>
        <v>1557.1399999999999</v>
      </c>
      <c r="C12" s="29">
        <f>+C13+C14+C15+C16+C17+C18+C19</f>
        <v>271.02999999999997</v>
      </c>
      <c r="D12" s="29">
        <f>+B12+C12</f>
        <v>1828.1699999999998</v>
      </c>
      <c r="E12" s="29">
        <f>+E13+E14+E15+E16+E17+E18+E19</f>
        <v>1547.69</v>
      </c>
      <c r="F12" s="29">
        <f>+F13+F14+F15+F16+F17+F18+F19</f>
        <v>303.41000000000003</v>
      </c>
      <c r="G12" s="29">
        <f>+E12+F12</f>
        <v>1851.1000000000001</v>
      </c>
    </row>
    <row r="13" spans="1:7" ht="24">
      <c r="A13" s="13" t="s">
        <v>13</v>
      </c>
      <c r="B13" s="30">
        <v>738.05</v>
      </c>
      <c r="C13" s="30">
        <v>271.02999999999997</v>
      </c>
      <c r="D13" s="31">
        <f t="shared" ref="D13:D19" si="4">+B13+C13</f>
        <v>1009.0799999999999</v>
      </c>
      <c r="E13" s="31">
        <v>981.69</v>
      </c>
      <c r="F13" s="31">
        <v>294.43</v>
      </c>
      <c r="G13" s="31">
        <f>+E13+F13</f>
        <v>1276.1200000000001</v>
      </c>
    </row>
    <row r="14" spans="1:7" ht="24">
      <c r="A14" s="13" t="s">
        <v>14</v>
      </c>
      <c r="B14" s="30">
        <v>357.77</v>
      </c>
      <c r="C14" s="30">
        <v>0</v>
      </c>
      <c r="D14" s="31">
        <f t="shared" si="4"/>
        <v>357.77</v>
      </c>
      <c r="E14" s="31">
        <v>274.79000000000002</v>
      </c>
      <c r="F14" s="31">
        <v>8.98</v>
      </c>
      <c r="G14" s="31">
        <f t="shared" ref="G14:G19" si="5">+E14+F14</f>
        <v>283.77000000000004</v>
      </c>
    </row>
    <row r="15" spans="1:7" ht="24">
      <c r="A15" s="13" t="s">
        <v>15</v>
      </c>
      <c r="B15" s="30">
        <v>364.81</v>
      </c>
      <c r="C15" s="32">
        <v>0</v>
      </c>
      <c r="D15" s="31">
        <f t="shared" si="4"/>
        <v>364.81</v>
      </c>
      <c r="E15" s="31">
        <v>197.49</v>
      </c>
      <c r="F15" s="31">
        <v>0</v>
      </c>
      <c r="G15" s="31">
        <f t="shared" si="5"/>
        <v>197.49</v>
      </c>
    </row>
    <row r="16" spans="1:7" ht="24">
      <c r="A16" s="13" t="s">
        <v>16</v>
      </c>
      <c r="B16" s="30">
        <v>75.89</v>
      </c>
      <c r="C16" s="32">
        <v>0</v>
      </c>
      <c r="D16" s="31">
        <f t="shared" si="4"/>
        <v>75.89</v>
      </c>
      <c r="E16" s="31">
        <v>93.72</v>
      </c>
      <c r="F16" s="31">
        <v>0</v>
      </c>
      <c r="G16" s="31">
        <f t="shared" si="5"/>
        <v>93.72</v>
      </c>
    </row>
    <row r="17" spans="1:7" ht="24">
      <c r="A17" s="13" t="s">
        <v>17</v>
      </c>
      <c r="B17" s="33">
        <v>20.52</v>
      </c>
      <c r="C17" s="33">
        <v>0</v>
      </c>
      <c r="D17" s="34">
        <f t="shared" si="4"/>
        <v>20.52</v>
      </c>
      <c r="E17" s="34">
        <v>0</v>
      </c>
      <c r="F17" s="34">
        <v>0</v>
      </c>
      <c r="G17" s="31">
        <f t="shared" si="5"/>
        <v>0</v>
      </c>
    </row>
    <row r="18" spans="1:7" ht="24">
      <c r="A18" s="16" t="s">
        <v>18</v>
      </c>
      <c r="B18" s="33">
        <v>0.1</v>
      </c>
      <c r="C18" s="33">
        <v>0</v>
      </c>
      <c r="D18" s="34">
        <f t="shared" si="4"/>
        <v>0.1</v>
      </c>
      <c r="E18" s="34">
        <v>0</v>
      </c>
      <c r="F18" s="34">
        <v>0</v>
      </c>
      <c r="G18" s="31">
        <f t="shared" si="5"/>
        <v>0</v>
      </c>
    </row>
    <row r="19" spans="1:7" ht="24">
      <c r="A19" s="13" t="s">
        <v>19</v>
      </c>
      <c r="B19" s="33">
        <v>0</v>
      </c>
      <c r="C19" s="33">
        <v>0</v>
      </c>
      <c r="D19" s="34">
        <f t="shared" si="4"/>
        <v>0</v>
      </c>
      <c r="E19" s="34">
        <v>0</v>
      </c>
      <c r="F19" s="34">
        <v>0</v>
      </c>
      <c r="G19" s="31">
        <f t="shared" si="5"/>
        <v>0</v>
      </c>
    </row>
    <row r="20" spans="1:7" ht="24">
      <c r="A20" s="11" t="s">
        <v>20</v>
      </c>
      <c r="B20" s="35"/>
      <c r="C20" s="35">
        <f>ROUND((B7+C7+B12+C12)*0.07,2)</f>
        <v>358.82</v>
      </c>
      <c r="D20" s="36">
        <f>ROUND((D7+D12)*0.07,2)</f>
        <v>358.82</v>
      </c>
      <c r="E20" s="36"/>
      <c r="F20" s="36">
        <f>ROUND((E7+F7+E12+F12)*0.07,2)</f>
        <v>343.06</v>
      </c>
      <c r="G20" s="36">
        <f>ROUND((G7+G12)*0.07,2)</f>
        <v>343.06</v>
      </c>
    </row>
    <row r="21" spans="1:7" ht="24">
      <c r="A21" s="11" t="s">
        <v>21</v>
      </c>
      <c r="B21" s="35">
        <f t="shared" ref="B21:G21" si="6">+B22+B23+B24</f>
        <v>385.52910000000003</v>
      </c>
      <c r="C21" s="35">
        <f t="shared" si="6"/>
        <v>809.8809</v>
      </c>
      <c r="D21" s="35">
        <f t="shared" si="6"/>
        <v>1195.4100000000001</v>
      </c>
      <c r="E21" s="35">
        <f t="shared" si="6"/>
        <v>638.24</v>
      </c>
      <c r="F21" s="35">
        <f t="shared" si="6"/>
        <v>638.24</v>
      </c>
      <c r="G21" s="35">
        <f t="shared" si="6"/>
        <v>1276.48</v>
      </c>
    </row>
    <row r="22" spans="1:7" ht="24">
      <c r="A22" s="13" t="s">
        <v>22</v>
      </c>
      <c r="B22" s="33">
        <v>385.52910000000003</v>
      </c>
      <c r="C22" s="33">
        <v>782.74090000000001</v>
      </c>
      <c r="D22" s="34">
        <f t="shared" ref="D22:D23" si="7">+B22+C22</f>
        <v>1168.27</v>
      </c>
      <c r="E22" s="34">
        <v>638.24</v>
      </c>
      <c r="F22" s="34">
        <v>638.24</v>
      </c>
      <c r="G22" s="34">
        <f>+E22+F22</f>
        <v>1276.48</v>
      </c>
    </row>
    <row r="23" spans="1:7" ht="24">
      <c r="A23" s="13" t="s">
        <v>23</v>
      </c>
      <c r="B23" s="33">
        <v>0</v>
      </c>
      <c r="C23" s="33">
        <v>19.73</v>
      </c>
      <c r="D23" s="34">
        <f t="shared" si="7"/>
        <v>19.73</v>
      </c>
      <c r="E23" s="34">
        <v>0</v>
      </c>
      <c r="F23" s="34">
        <v>0</v>
      </c>
      <c r="G23" s="34">
        <f t="shared" ref="G23:G24" si="8">+E23+F23</f>
        <v>0</v>
      </c>
    </row>
    <row r="24" spans="1:7" ht="24">
      <c r="A24" s="18" t="s">
        <v>35</v>
      </c>
      <c r="B24" s="33">
        <v>0</v>
      </c>
      <c r="C24" s="33">
        <v>7.41</v>
      </c>
      <c r="D24" s="34">
        <f>+B24+C24</f>
        <v>7.41</v>
      </c>
      <c r="E24" s="34">
        <v>0</v>
      </c>
      <c r="F24" s="34">
        <v>0</v>
      </c>
      <c r="G24" s="34">
        <f t="shared" si="8"/>
        <v>0</v>
      </c>
    </row>
    <row r="25" spans="1:7" ht="24">
      <c r="A25" s="11" t="s">
        <v>25</v>
      </c>
      <c r="B25" s="35">
        <f t="shared" ref="B25:G25" si="9">+B6+B21</f>
        <v>4440.2191000000003</v>
      </c>
      <c r="C25" s="35">
        <f t="shared" si="9"/>
        <v>2239.9409000000001</v>
      </c>
      <c r="D25" s="35">
        <f t="shared" si="9"/>
        <v>6680.16</v>
      </c>
      <c r="E25" s="35">
        <f t="shared" si="9"/>
        <v>4162.49</v>
      </c>
      <c r="F25" s="35">
        <f t="shared" si="9"/>
        <v>2357.8500000000004</v>
      </c>
      <c r="G25" s="35">
        <f t="shared" si="9"/>
        <v>6520.34</v>
      </c>
    </row>
    <row r="26" spans="1:7" ht="24">
      <c r="A26" s="19" t="s">
        <v>30</v>
      </c>
      <c r="B26" s="38">
        <f>+ROUND(B25/B27,2)</f>
        <v>1.05</v>
      </c>
      <c r="C26" s="38">
        <f>+ROUND(C25/B27,2)</f>
        <v>0.53</v>
      </c>
      <c r="D26" s="38">
        <f>+ROUND(D25/B27,2)</f>
        <v>1.58</v>
      </c>
      <c r="E26" s="38">
        <f>+ROUND(E25/E27,2)</f>
        <v>1.1499999999999999</v>
      </c>
      <c r="F26" s="38">
        <f>+ROUND(F25/E27,2)</f>
        <v>0.65</v>
      </c>
      <c r="G26" s="38">
        <f>+ROUND(G25/E27,2)</f>
        <v>1.81</v>
      </c>
    </row>
    <row r="27" spans="1:7" s="47" customFormat="1" ht="24">
      <c r="A27" s="20" t="s">
        <v>26</v>
      </c>
      <c r="B27" s="52">
        <v>4220.72</v>
      </c>
      <c r="C27" s="53"/>
      <c r="D27" s="54"/>
      <c r="E27" s="52">
        <v>3608.01</v>
      </c>
      <c r="F27" s="53"/>
      <c r="G27" s="54"/>
    </row>
    <row r="28" spans="1:7" s="47" customFormat="1" ht="24">
      <c r="A28" s="20" t="s">
        <v>34</v>
      </c>
      <c r="B28" s="52">
        <v>1.75</v>
      </c>
      <c r="C28" s="53"/>
      <c r="D28" s="54"/>
      <c r="E28" s="52">
        <v>1.75</v>
      </c>
      <c r="F28" s="53"/>
      <c r="G28" s="54"/>
    </row>
    <row r="29" spans="1:7" s="47" customFormat="1" ht="24">
      <c r="A29" s="20" t="s">
        <v>27</v>
      </c>
      <c r="B29" s="49">
        <f>+ROUND(B27*B28,2)</f>
        <v>7386.26</v>
      </c>
      <c r="C29" s="50"/>
      <c r="D29" s="51"/>
      <c r="E29" s="49">
        <f>+ROUND(E27*E28,2)</f>
        <v>6314.02</v>
      </c>
      <c r="F29" s="50"/>
      <c r="G29" s="51"/>
    </row>
    <row r="30" spans="1:7" ht="24">
      <c r="A30" s="19" t="s">
        <v>33</v>
      </c>
      <c r="B30" s="39">
        <f>B29-B25</f>
        <v>2946.0409</v>
      </c>
      <c r="C30" s="37"/>
      <c r="D30" s="38">
        <f>+B29-D25</f>
        <v>706.10000000000036</v>
      </c>
      <c r="E30" s="39">
        <f>E29-E25</f>
        <v>2151.5300000000007</v>
      </c>
      <c r="F30" s="37"/>
      <c r="G30" s="38">
        <f>+E29-G25</f>
        <v>-206.31999999999971</v>
      </c>
    </row>
    <row r="31" spans="1:7" ht="24">
      <c r="A31" s="40" t="s">
        <v>31</v>
      </c>
      <c r="B31" s="41">
        <f>+ROUND(B30/B27,2)</f>
        <v>0.7</v>
      </c>
      <c r="C31" s="42"/>
      <c r="D31" s="43">
        <f>+ROUND(D30/B27,2)</f>
        <v>0.17</v>
      </c>
      <c r="E31" s="41">
        <f>+ROUND(E30/E27,2)</f>
        <v>0.6</v>
      </c>
      <c r="F31" s="42"/>
      <c r="G31" s="43">
        <f>+ROUND(G30/E27,2)</f>
        <v>-0.06</v>
      </c>
    </row>
  </sheetData>
  <mergeCells count="9">
    <mergeCell ref="B29:D29"/>
    <mergeCell ref="E27:G27"/>
    <mergeCell ref="E28:G28"/>
    <mergeCell ref="E29:G29"/>
    <mergeCell ref="B3:G3"/>
    <mergeCell ref="B4:D4"/>
    <mergeCell ref="E4:G4"/>
    <mergeCell ref="B27:D27"/>
    <mergeCell ref="B28:D28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อ้อยโรงงาน</vt:lpstr>
      <vt:lpstr>ข้าวเจ้านาปี</vt:lpstr>
      <vt:lpstr>มันสำปะหลัง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ิปิยมาภรณ์ ศรีสุข</cp:lastModifiedBy>
  <cp:lastPrinted>2017-09-27T08:28:05Z</cp:lastPrinted>
  <dcterms:created xsi:type="dcterms:W3CDTF">2017-07-25T17:12:32Z</dcterms:created>
  <dcterms:modified xsi:type="dcterms:W3CDTF">2017-11-03T03:02:37Z</dcterms:modified>
</cp:coreProperties>
</file>