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ยางพารา" sheetId="1" r:id="rId1"/>
    <sheet name="ปาล์มน้ำมัน" sheetId="2" r:id="rId2"/>
    <sheet name="มังคุด" sheetId="3" r:id="rId3"/>
    <sheet name="ทุเรียน" sheetId="4" r:id="rId4"/>
  </sheets>
  <calcPr calcId="144525"/>
</workbook>
</file>

<file path=xl/calcChain.xml><?xml version="1.0" encoding="utf-8"?>
<calcChain xmlns="http://schemas.openxmlformats.org/spreadsheetml/2006/main">
  <c r="C18" i="2"/>
  <c r="B27" i="4" l="1"/>
  <c r="F10" i="3"/>
  <c r="E10"/>
  <c r="C10"/>
  <c r="B10"/>
  <c r="F10" i="1"/>
  <c r="E10"/>
  <c r="C10"/>
  <c r="B10"/>
  <c r="E27" i="4" l="1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3"/>
  <c r="D13"/>
  <c r="G12"/>
  <c r="D12"/>
  <c r="G11"/>
  <c r="D11"/>
  <c r="F10"/>
  <c r="E10"/>
  <c r="C10"/>
  <c r="B10"/>
  <c r="D10" s="1"/>
  <c r="G9"/>
  <c r="D9"/>
  <c r="G8"/>
  <c r="D8"/>
  <c r="F7"/>
  <c r="E7"/>
  <c r="C7"/>
  <c r="B7"/>
  <c r="E26" i="3"/>
  <c r="B26"/>
  <c r="G21"/>
  <c r="D21"/>
  <c r="G20"/>
  <c r="D20"/>
  <c r="G19"/>
  <c r="D19"/>
  <c r="G18"/>
  <c r="D18"/>
  <c r="F17"/>
  <c r="E17"/>
  <c r="C17"/>
  <c r="B17"/>
  <c r="G15"/>
  <c r="D15"/>
  <c r="G14"/>
  <c r="D14"/>
  <c r="G13"/>
  <c r="D13"/>
  <c r="G12"/>
  <c r="D12"/>
  <c r="G11"/>
  <c r="D11"/>
  <c r="G9"/>
  <c r="D9"/>
  <c r="G8"/>
  <c r="D8"/>
  <c r="F7"/>
  <c r="E7"/>
  <c r="C7"/>
  <c r="B7"/>
  <c r="C17" i="4" l="1"/>
  <c r="D17" s="1"/>
  <c r="G10"/>
  <c r="G18"/>
  <c r="F17"/>
  <c r="G17" s="1"/>
  <c r="D7"/>
  <c r="D18"/>
  <c r="E6"/>
  <c r="E23" s="1"/>
  <c r="E24" s="1"/>
  <c r="E29" s="1"/>
  <c r="G7"/>
  <c r="B6"/>
  <c r="G10" i="3"/>
  <c r="B6"/>
  <c r="B22" s="1"/>
  <c r="F16"/>
  <c r="G16" s="1"/>
  <c r="C16"/>
  <c r="D16" s="1"/>
  <c r="G17"/>
  <c r="D17"/>
  <c r="D7"/>
  <c r="D10"/>
  <c r="E6"/>
  <c r="G7"/>
  <c r="E27" i="2"/>
  <c r="B27"/>
  <c r="G22"/>
  <c r="D22"/>
  <c r="G21"/>
  <c r="D21"/>
  <c r="G20"/>
  <c r="D20"/>
  <c r="G19"/>
  <c r="D19"/>
  <c r="F18"/>
  <c r="E18"/>
  <c r="B18"/>
  <c r="G16"/>
  <c r="D16"/>
  <c r="G15"/>
  <c r="D15"/>
  <c r="G14"/>
  <c r="D14"/>
  <c r="G13"/>
  <c r="D13"/>
  <c r="G12"/>
  <c r="D12"/>
  <c r="G11"/>
  <c r="D11"/>
  <c r="F10"/>
  <c r="E10"/>
  <c r="C10"/>
  <c r="B10"/>
  <c r="G9"/>
  <c r="D9"/>
  <c r="G8"/>
  <c r="D8"/>
  <c r="F7"/>
  <c r="E7"/>
  <c r="C7"/>
  <c r="B7"/>
  <c r="E26" i="1"/>
  <c r="B26"/>
  <c r="G21"/>
  <c r="D21"/>
  <c r="G20"/>
  <c r="D20"/>
  <c r="G19"/>
  <c r="D19"/>
  <c r="G18"/>
  <c r="D18"/>
  <c r="F17"/>
  <c r="E17"/>
  <c r="C17"/>
  <c r="B17"/>
  <c r="G15"/>
  <c r="D15"/>
  <c r="G14"/>
  <c r="D14"/>
  <c r="G13"/>
  <c r="D13"/>
  <c r="G12"/>
  <c r="D12"/>
  <c r="G11"/>
  <c r="D11"/>
  <c r="G9"/>
  <c r="D9"/>
  <c r="G8"/>
  <c r="D8"/>
  <c r="F7"/>
  <c r="E7"/>
  <c r="C7"/>
  <c r="B7"/>
  <c r="C6" i="4" l="1"/>
  <c r="C23" s="1"/>
  <c r="C24" s="1"/>
  <c r="D10" i="1"/>
  <c r="F6" i="4"/>
  <c r="F23" s="1"/>
  <c r="F24" s="1"/>
  <c r="E28"/>
  <c r="B23"/>
  <c r="F6" i="3"/>
  <c r="F22" s="1"/>
  <c r="F23" s="1"/>
  <c r="C6"/>
  <c r="C22" s="1"/>
  <c r="C23" s="1"/>
  <c r="E22"/>
  <c r="B23"/>
  <c r="B28" s="1"/>
  <c r="B27"/>
  <c r="G7" i="2"/>
  <c r="G10"/>
  <c r="G18"/>
  <c r="C17"/>
  <c r="D17" s="1"/>
  <c r="D18"/>
  <c r="B6"/>
  <c r="B23" s="1"/>
  <c r="B28" s="1"/>
  <c r="D7"/>
  <c r="D10"/>
  <c r="F17"/>
  <c r="E6"/>
  <c r="D7" i="1"/>
  <c r="G17"/>
  <c r="E6"/>
  <c r="E22" s="1"/>
  <c r="D17"/>
  <c r="G10"/>
  <c r="B6"/>
  <c r="B22" s="1"/>
  <c r="C16"/>
  <c r="C6" s="1"/>
  <c r="C22" s="1"/>
  <c r="G7"/>
  <c r="F16"/>
  <c r="G16" s="1"/>
  <c r="D6" i="4" l="1"/>
  <c r="G6"/>
  <c r="G23"/>
  <c r="G24" s="1"/>
  <c r="G29" s="1"/>
  <c r="D23"/>
  <c r="B24"/>
  <c r="B29" s="1"/>
  <c r="B28"/>
  <c r="G6" i="3"/>
  <c r="D22"/>
  <c r="D23" s="1"/>
  <c r="D28" s="1"/>
  <c r="D6"/>
  <c r="E23"/>
  <c r="E28" s="1"/>
  <c r="G22"/>
  <c r="E27"/>
  <c r="C6" i="2"/>
  <c r="C23" s="1"/>
  <c r="C24" s="1"/>
  <c r="E23"/>
  <c r="G17"/>
  <c r="F6"/>
  <c r="F23" s="1"/>
  <c r="F24" s="1"/>
  <c r="B24"/>
  <c r="B29" s="1"/>
  <c r="B23" i="1"/>
  <c r="B28" s="1"/>
  <c r="B27"/>
  <c r="C23"/>
  <c r="D22"/>
  <c r="D27" s="1"/>
  <c r="D16"/>
  <c r="D6"/>
  <c r="E23"/>
  <c r="E28" s="1"/>
  <c r="E27"/>
  <c r="F6"/>
  <c r="G28" i="4" l="1"/>
  <c r="D24"/>
  <c r="D29" s="1"/>
  <c r="D28"/>
  <c r="D27" i="3"/>
  <c r="G23"/>
  <c r="G28" s="1"/>
  <c r="G27"/>
  <c r="D23" i="2"/>
  <c r="D24" s="1"/>
  <c r="D29" s="1"/>
  <c r="D6"/>
  <c r="G6"/>
  <c r="E24"/>
  <c r="E29" s="1"/>
  <c r="E28"/>
  <c r="G23"/>
  <c r="D23" i="1"/>
  <c r="D28" s="1"/>
  <c r="F22"/>
  <c r="G6"/>
  <c r="D28" i="2" l="1"/>
  <c r="G24"/>
  <c r="G29" s="1"/>
  <c r="G28"/>
  <c r="F23" i="1"/>
  <c r="G22"/>
  <c r="G23" l="1"/>
  <c r="G28" s="1"/>
  <c r="G27"/>
</calcChain>
</file>

<file path=xl/sharedStrings.xml><?xml version="1.0" encoding="utf-8"?>
<sst xmlns="http://schemas.openxmlformats.org/spreadsheetml/2006/main" count="142" uniqueCount="37">
  <si>
    <t>หน่วย: บาท/ไร่</t>
  </si>
  <si>
    <t>รายงาน</t>
  </si>
  <si>
    <t>S1/S2</t>
  </si>
  <si>
    <t>S3/N</t>
  </si>
  <si>
    <t>เงินสด</t>
  </si>
  <si>
    <t>ประเมิน</t>
  </si>
  <si>
    <t>รวม</t>
  </si>
  <si>
    <t>1.ต้นทุนผันแปร</t>
  </si>
  <si>
    <t xml:space="preserve">  1.1 ค่าแรงงาน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</si>
  <si>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</si>
  <si>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</si>
  <si>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</si>
  <si>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</si>
  <si>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</si>
  <si>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</si>
  <si>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</si>
  <si>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</si>
  <si>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</si>
  <si>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</si>
  <si>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</si>
  <si>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</si>
  <si>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</si>
  <si>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</si>
  <si>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</si>
  <si>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</si>
  <si>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</si>
  <si>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</si>
  <si>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</si>
  <si>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</si>
  <si>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</si>
  <si>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</si>
  <si>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พังงา</t>
  </si>
  <si>
    <t xml:space="preserve">      ค่ายาปราบศัตรูพืชและวัชพืช และสารอื่นๆ</t>
  </si>
  <si>
    <t>ตารางที่ 59  ต้นทุนการผลิตยางพารา  แยกตามลักษณะความเหมาะสมของพื้นที่</t>
  </si>
  <si>
    <t>ตารางที่ 60  ต้นทุนการผลิตปาล์มน้ำมัน  แยกตามลักษณะความเหมาะสมของพื้นที่</t>
  </si>
  <si>
    <t>ตารางที่ 61  ต้นทุนการผลิตมังคุด  แยกตามลักษณะความเหมาะสมของพื้นที่</t>
  </si>
  <si>
    <t>ตารางที่ 62  ต้นทุนการผลิตทุเรียน 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</si>
</sst>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9" fillId="0" borderId="0" applyFont="0" applyFill="0" applyBorder="0" applyAlignment="0" applyProtection="0"/>
    <xf numFmtId="0" fontId="9" fillId="0" borderId="0"/>
  </cellStyleXfs>
  <cellXfs count="43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6" xfId="2" applyNumberFormat="1" applyFont="1" applyFill="1" applyBorder="1" applyAlignment="1">
      <alignment horizontal="center" vertical="center"/>
    </xf>
    <xf numFmtId="2" fontId="5" fillId="0" borderId="7" xfId="2" applyNumberFormat="1" applyFont="1" applyFill="1" applyBorder="1" applyAlignment="1">
      <alignment vertical="center"/>
    </xf>
    <xf numFmtId="43" fontId="5" fillId="0" borderId="7" xfId="1" applyFont="1" applyFill="1" applyBorder="1" applyAlignment="1">
      <alignment horizontal="right"/>
    </xf>
    <xf numFmtId="2" fontId="5" fillId="0" borderId="8" xfId="2" applyNumberFormat="1" applyFont="1" applyFill="1" applyBorder="1" applyAlignment="1">
      <alignment vertical="center"/>
    </xf>
    <xf numFmtId="43" fontId="5" fillId="0" borderId="8" xfId="1" applyFont="1" applyFill="1" applyBorder="1" applyAlignment="1">
      <alignment horizontal="right"/>
    </xf>
    <xf numFmtId="2" fontId="6" fillId="0" borderId="8" xfId="2" applyNumberFormat="1" applyFont="1" applyFill="1" applyBorder="1" applyAlignment="1">
      <alignment vertical="center"/>
    </xf>
    <xf numFmtId="43" fontId="6" fillId="0" borderId="8" xfId="1" applyFont="1" applyFill="1" applyBorder="1"/>
    <xf numFmtId="43" fontId="7" fillId="0" borderId="8" xfId="1" applyFont="1" applyFill="1" applyBorder="1"/>
    <xf numFmtId="43" fontId="8" fillId="0" borderId="8" xfId="1" applyFont="1" applyFill="1" applyBorder="1"/>
    <xf numFmtId="43" fontId="6" fillId="0" borderId="8" xfId="1" applyFont="1" applyFill="1" applyBorder="1" applyAlignment="1">
      <alignment vertical="center"/>
    </xf>
    <xf numFmtId="43" fontId="7" fillId="0" borderId="8" xfId="1" applyFont="1" applyFill="1" applyBorder="1" applyAlignment="1">
      <alignment vertical="center"/>
    </xf>
    <xf numFmtId="2" fontId="6" fillId="0" borderId="8" xfId="3" applyNumberFormat="1" applyFont="1" applyBorder="1" applyAlignment="1">
      <alignment vertical="center"/>
    </xf>
    <xf numFmtId="43" fontId="5" fillId="0" borderId="8" xfId="1" applyFont="1" applyFill="1" applyBorder="1" applyAlignment="1">
      <alignment horizontal="right" vertical="center"/>
    </xf>
    <xf numFmtId="43" fontId="10" fillId="0" borderId="8" xfId="1" applyFont="1" applyFill="1" applyBorder="1" applyAlignment="1">
      <alignment horizontal="right" vertical="center"/>
    </xf>
    <xf numFmtId="2" fontId="6" fillId="0" borderId="8" xfId="4" applyNumberFormat="1" applyFont="1" applyFill="1" applyBorder="1" applyAlignment="1">
      <alignment vertical="center"/>
    </xf>
    <xf numFmtId="43" fontId="6" fillId="0" borderId="8" xfId="1" applyFont="1" applyFill="1" applyBorder="1" applyAlignment="1">
      <alignment horizontal="right" vertical="center"/>
    </xf>
    <xf numFmtId="0" fontId="0" fillId="0" borderId="0" xfId="0" applyFont="1"/>
    <xf numFmtId="2" fontId="5" fillId="0" borderId="8" xfId="4" applyNumberFormat="1" applyFont="1" applyFill="1" applyBorder="1" applyAlignment="1" applyProtection="1">
      <alignment horizontal="left" vertical="center"/>
    </xf>
    <xf numFmtId="2" fontId="6" fillId="0" borderId="8" xfId="4" applyNumberFormat="1" applyFont="1" applyFill="1" applyBorder="1" applyAlignment="1" applyProtection="1">
      <alignment horizontal="left" vertical="center"/>
    </xf>
    <xf numFmtId="2" fontId="5" fillId="0" borderId="15" xfId="4" applyNumberFormat="1" applyFont="1" applyFill="1" applyBorder="1" applyAlignment="1" applyProtection="1">
      <alignment horizontal="left" vertical="center"/>
    </xf>
    <xf numFmtId="4" fontId="5" fillId="0" borderId="15" xfId="1" applyNumberFormat="1" applyFont="1" applyFill="1" applyBorder="1" applyAlignment="1">
      <alignment horizontal="center"/>
    </xf>
    <xf numFmtId="4" fontId="5" fillId="0" borderId="15" xfId="1" applyNumberFormat="1" applyFont="1" applyFill="1" applyBorder="1" applyAlignment="1">
      <alignment horizontal="right"/>
    </xf>
    <xf numFmtId="4" fontId="5" fillId="0" borderId="15" xfId="1" applyNumberFormat="1" applyFont="1" applyFill="1" applyBorder="1" applyAlignment="1"/>
    <xf numFmtId="4" fontId="5" fillId="0" borderId="8" xfId="1" applyNumberFormat="1" applyFont="1" applyFill="1" applyBorder="1" applyAlignment="1"/>
    <xf numFmtId="4" fontId="5" fillId="0" borderId="8" xfId="1" applyNumberFormat="1" applyFont="1" applyFill="1" applyBorder="1" applyAlignment="1">
      <alignment horizontal="center"/>
    </xf>
    <xf numFmtId="4" fontId="5" fillId="0" borderId="8" xfId="1" applyNumberFormat="1" applyFont="1" applyFill="1" applyBorder="1" applyAlignment="1">
      <alignment horizontal="right"/>
    </xf>
    <xf numFmtId="4" fontId="6" fillId="0" borderId="12" xfId="1" applyNumberFormat="1" applyFont="1" applyFill="1" applyBorder="1" applyAlignment="1">
      <alignment horizontal="center"/>
    </xf>
    <xf numFmtId="4" fontId="6" fillId="0" borderId="13" xfId="1" applyNumberFormat="1" applyFont="1" applyFill="1" applyBorder="1" applyAlignment="1">
      <alignment horizontal="center"/>
    </xf>
    <xf numFmtId="4" fontId="6" fillId="0" borderId="14" xfId="1" applyNumberFormat="1" applyFont="1" applyFill="1" applyBorder="1" applyAlignment="1">
      <alignment horizontal="center"/>
    </xf>
    <xf numFmtId="49" fontId="3" fillId="0" borderId="2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2" fontId="6" fillId="0" borderId="9" xfId="1" applyNumberFormat="1" applyFont="1" applyFill="1" applyBorder="1" applyAlignment="1">
      <alignment horizontal="center"/>
    </xf>
    <xf numFmtId="2" fontId="6" fillId="0" borderId="10" xfId="1" applyNumberFormat="1" applyFont="1" applyFill="1" applyBorder="1" applyAlignment="1">
      <alignment horizontal="center"/>
    </xf>
    <xf numFmtId="2" fontId="6" fillId="0" borderId="11" xfId="1" applyNumberFormat="1" applyFont="1" applyFill="1" applyBorder="1" applyAlignment="1">
      <alignment horizontal="center"/>
    </xf>
    <xf numFmtId="2" fontId="3" fillId="0" borderId="16" xfId="2" applyNumberFormat="1" applyFont="1" applyFill="1" applyBorder="1" applyAlignment="1">
      <alignment horizontal="center" vertical="center"/>
    </xf>
    <xf numFmtId="2" fontId="3" fillId="0" borderId="17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A9" sqref="A9"/>
    </sheetView>
  </sheetViews>
  <sheetFormatPr defaultRowHeight="14.25"/>
  <cols>
    <col min="1" max="1" width="39.5" customWidth="1"/>
    <col min="2" max="7" width="10.25" customWidth="1"/>
  </cols>
  <sheetData>
    <row r="1" spans="1:7" ht="27.75">
      <c r="A1" s="1" t="s">
        <v>33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3" t="s">
        <v>31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3.25" customHeight="1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+B7+B10+B16</f>
        <v>1582.8799999999999</v>
      </c>
      <c r="C6" s="6">
        <f>+C7+C10+C16</f>
        <v>6042.3</v>
      </c>
      <c r="D6" s="6">
        <f t="shared" ref="D6:D14" si="0">+B6+C6</f>
        <v>7625.18</v>
      </c>
      <c r="E6" s="6">
        <f>+E7+E10+E16</f>
        <v>772.20000000000016</v>
      </c>
      <c r="F6" s="6">
        <f>+F7+F10+F16</f>
        <v>4599.1399999999994</v>
      </c>
      <c r="G6" s="6">
        <f t="shared" ref="G6:G14" si="1">+E6+F6</f>
        <v>5371.3399999999992</v>
      </c>
    </row>
    <row r="7" spans="1:7" ht="24">
      <c r="A7" s="7" t="s">
        <v>8</v>
      </c>
      <c r="B7" s="8">
        <f>+B8+B9</f>
        <v>215.6</v>
      </c>
      <c r="C7" s="8">
        <f>+C8+C9</f>
        <v>5543.46</v>
      </c>
      <c r="D7" s="8">
        <f t="shared" si="0"/>
        <v>5759.06</v>
      </c>
      <c r="E7" s="8">
        <f>+E8+E9</f>
        <v>46.24</v>
      </c>
      <c r="F7" s="8">
        <f>+F8+F9</f>
        <v>4247.74</v>
      </c>
      <c r="G7" s="8">
        <f t="shared" si="1"/>
        <v>4293.9799999999996</v>
      </c>
    </row>
    <row r="8" spans="1:7" ht="24">
      <c r="A8" s="9" t="s">
        <v>9</v>
      </c>
      <c r="B8" s="10">
        <v>3.34</v>
      </c>
      <c r="C8" s="10">
        <v>321.95999999999998</v>
      </c>
      <c r="D8" s="10">
        <f t="shared" si="0"/>
        <v>325.29999999999995</v>
      </c>
      <c r="E8" s="10">
        <v>46.24</v>
      </c>
      <c r="F8" s="10">
        <v>333.55</v>
      </c>
      <c r="G8" s="10">
        <f t="shared" si="1"/>
        <v>379.79</v>
      </c>
    </row>
    <row r="9" spans="1:7" ht="24">
      <c r="A9" s="9" t="s">
        <v>10</v>
      </c>
      <c r="B9" s="10">
        <v>212.26</v>
      </c>
      <c r="C9" s="10">
        <v>5221.5</v>
      </c>
      <c r="D9" s="10">
        <f t="shared" si="0"/>
        <v>5433.76</v>
      </c>
      <c r="E9" s="10">
        <v>0</v>
      </c>
      <c r="F9" s="10">
        <v>3914.19</v>
      </c>
      <c r="G9" s="10">
        <f t="shared" si="1"/>
        <v>3914.19</v>
      </c>
    </row>
    <row r="10" spans="1:7" ht="24">
      <c r="A10" s="7" t="s">
        <v>11</v>
      </c>
      <c r="B10" s="8">
        <f>+B11+B12+B13+B14+B15</f>
        <v>1367.28</v>
      </c>
      <c r="C10" s="8">
        <f>+C11+C12+C13+C14+C15</f>
        <v>0</v>
      </c>
      <c r="D10" s="8">
        <f t="shared" si="0"/>
        <v>1367.28</v>
      </c>
      <c r="E10" s="8">
        <f>+E11+E12+E13+E14+E15</f>
        <v>725.96000000000015</v>
      </c>
      <c r="F10" s="8">
        <f>+F11+F12+F13+F14+F15</f>
        <v>0</v>
      </c>
      <c r="G10" s="8">
        <f t="shared" si="1"/>
        <v>725.96000000000015</v>
      </c>
    </row>
    <row r="11" spans="1:7" ht="24">
      <c r="A11" s="9" t="s">
        <v>12</v>
      </c>
      <c r="B11" s="10">
        <v>921.23</v>
      </c>
      <c r="C11" s="10">
        <v>0</v>
      </c>
      <c r="D11" s="11">
        <f t="shared" si="0"/>
        <v>921.23</v>
      </c>
      <c r="E11" s="10">
        <v>321.29000000000002</v>
      </c>
      <c r="F11" s="10">
        <v>0</v>
      </c>
      <c r="G11" s="11">
        <f t="shared" si="1"/>
        <v>321.29000000000002</v>
      </c>
    </row>
    <row r="12" spans="1:7" ht="24">
      <c r="A12" s="9" t="s">
        <v>32</v>
      </c>
      <c r="B12" s="10">
        <v>138.83000000000001</v>
      </c>
      <c r="C12" s="12">
        <v>0</v>
      </c>
      <c r="D12" s="11">
        <f t="shared" si="0"/>
        <v>138.83000000000001</v>
      </c>
      <c r="E12" s="10">
        <v>34.19</v>
      </c>
      <c r="F12" s="12">
        <v>0</v>
      </c>
      <c r="G12" s="11">
        <f t="shared" si="1"/>
        <v>34.19</v>
      </c>
    </row>
    <row r="13" spans="1:7" ht="24">
      <c r="A13" s="15" t="s">
        <v>15</v>
      </c>
      <c r="B13" s="13">
        <v>84.26</v>
      </c>
      <c r="C13" s="13">
        <v>0</v>
      </c>
      <c r="D13" s="14">
        <f t="shared" si="0"/>
        <v>84.26</v>
      </c>
      <c r="E13" s="13">
        <v>70.09</v>
      </c>
      <c r="F13" s="13">
        <v>0</v>
      </c>
      <c r="G13" s="14">
        <f t="shared" si="1"/>
        <v>70.09</v>
      </c>
    </row>
    <row r="14" spans="1:7" ht="24">
      <c r="A14" s="9" t="s">
        <v>16</v>
      </c>
      <c r="B14" s="13">
        <v>197.33</v>
      </c>
      <c r="C14" s="13">
        <v>0</v>
      </c>
      <c r="D14" s="14">
        <f t="shared" si="0"/>
        <v>197.33</v>
      </c>
      <c r="E14" s="13">
        <v>281.57</v>
      </c>
      <c r="F14" s="13">
        <v>0</v>
      </c>
      <c r="G14" s="14">
        <f t="shared" si="1"/>
        <v>281.57</v>
      </c>
    </row>
    <row r="15" spans="1:7" ht="24">
      <c r="A15" s="9" t="s">
        <v>17</v>
      </c>
      <c r="B15" s="13">
        <v>25.63</v>
      </c>
      <c r="C15" s="13">
        <v>0</v>
      </c>
      <c r="D15" s="14">
        <f>+B15+C15</f>
        <v>25.63</v>
      </c>
      <c r="E15" s="13">
        <v>18.82</v>
      </c>
      <c r="F15" s="13">
        <v>0</v>
      </c>
      <c r="G15" s="14">
        <f>+E15+F15</f>
        <v>18.82</v>
      </c>
    </row>
    <row r="16" spans="1:7" ht="24">
      <c r="A16" s="7" t="s">
        <v>18</v>
      </c>
      <c r="B16" s="16">
        <v>0</v>
      </c>
      <c r="C16" s="16">
        <f>ROUND((B7+C7+B10+C10)*0.07,2)</f>
        <v>498.84</v>
      </c>
      <c r="D16" s="17">
        <f>+B16+C16</f>
        <v>498.84</v>
      </c>
      <c r="E16" s="16">
        <v>0</v>
      </c>
      <c r="F16" s="16">
        <f>ROUND((E7+F7+E10+F10)*0.07,2)</f>
        <v>351.4</v>
      </c>
      <c r="G16" s="17">
        <f>+E16+F16</f>
        <v>351.4</v>
      </c>
    </row>
    <row r="17" spans="1:7" ht="24">
      <c r="A17" s="7" t="s">
        <v>19</v>
      </c>
      <c r="B17" s="16">
        <f>+B18+B19+B20+B21</f>
        <v>0</v>
      </c>
      <c r="C17" s="16">
        <f t="shared" ref="C17:F17" si="2">+C18+C19+C20+C21</f>
        <v>3587.14</v>
      </c>
      <c r="D17" s="16">
        <f>+B17+C17</f>
        <v>3587.14</v>
      </c>
      <c r="E17" s="16">
        <f t="shared" si="2"/>
        <v>0</v>
      </c>
      <c r="F17" s="16">
        <f t="shared" si="2"/>
        <v>3310.93</v>
      </c>
      <c r="G17" s="16">
        <f t="shared" ref="G17:G22" si="3">+E17+F17</f>
        <v>3310.93</v>
      </c>
    </row>
    <row r="18" spans="1:7" ht="24">
      <c r="A18" s="9" t="s">
        <v>20</v>
      </c>
      <c r="B18" s="13">
        <v>0</v>
      </c>
      <c r="C18" s="13">
        <v>1200</v>
      </c>
      <c r="D18" s="13">
        <f t="shared" ref="D18:D22" si="4">+B18+C18</f>
        <v>1200</v>
      </c>
      <c r="E18" s="13">
        <v>0</v>
      </c>
      <c r="F18" s="13">
        <v>1200</v>
      </c>
      <c r="G18" s="14">
        <f t="shared" si="3"/>
        <v>1200</v>
      </c>
    </row>
    <row r="19" spans="1:7" ht="24">
      <c r="A19" s="18" t="s">
        <v>21</v>
      </c>
      <c r="B19" s="13">
        <v>0</v>
      </c>
      <c r="C19" s="13">
        <v>382.25</v>
      </c>
      <c r="D19" s="13">
        <f t="shared" si="4"/>
        <v>382.25</v>
      </c>
      <c r="E19" s="13">
        <v>0</v>
      </c>
      <c r="F19" s="13">
        <v>434.51</v>
      </c>
      <c r="G19" s="14">
        <f t="shared" si="3"/>
        <v>434.51</v>
      </c>
    </row>
    <row r="20" spans="1:7" ht="24">
      <c r="A20" s="18" t="s">
        <v>22</v>
      </c>
      <c r="B20" s="13">
        <v>0</v>
      </c>
      <c r="C20" s="13">
        <v>67.11</v>
      </c>
      <c r="D20" s="13">
        <f t="shared" si="4"/>
        <v>67.11</v>
      </c>
      <c r="E20" s="13">
        <v>0</v>
      </c>
      <c r="F20" s="13">
        <v>67.3</v>
      </c>
      <c r="G20" s="14">
        <f t="shared" si="3"/>
        <v>67.3</v>
      </c>
    </row>
    <row r="21" spans="1:7" s="20" customFormat="1" ht="24">
      <c r="A21" s="9" t="s">
        <v>23</v>
      </c>
      <c r="B21" s="19">
        <v>0</v>
      </c>
      <c r="C21" s="19">
        <v>1937.78</v>
      </c>
      <c r="D21" s="13">
        <f t="shared" si="4"/>
        <v>1937.78</v>
      </c>
      <c r="E21" s="19">
        <v>0</v>
      </c>
      <c r="F21" s="19">
        <v>1609.12</v>
      </c>
      <c r="G21" s="19">
        <f t="shared" si="3"/>
        <v>1609.12</v>
      </c>
    </row>
    <row r="22" spans="1:7" ht="24">
      <c r="A22" s="21" t="s">
        <v>24</v>
      </c>
      <c r="B22" s="16">
        <f>+B6+B17</f>
        <v>1582.8799999999999</v>
      </c>
      <c r="C22" s="16">
        <f>+C6+C17</f>
        <v>9629.44</v>
      </c>
      <c r="D22" s="16">
        <f t="shared" si="4"/>
        <v>11212.32</v>
      </c>
      <c r="E22" s="16">
        <f>SUM(E6,E17)</f>
        <v>772.20000000000016</v>
      </c>
      <c r="F22" s="16">
        <f>SUM(F6,F17)</f>
        <v>7910.07</v>
      </c>
      <c r="G22" s="16">
        <f t="shared" si="3"/>
        <v>8682.27</v>
      </c>
    </row>
    <row r="23" spans="1:7" ht="24">
      <c r="A23" s="21" t="s">
        <v>25</v>
      </c>
      <c r="B23" s="16">
        <f>B22/B24</f>
        <v>5.912004183162769</v>
      </c>
      <c r="C23" s="16">
        <f>C22/B24</f>
        <v>35.965638305819077</v>
      </c>
      <c r="D23" s="16">
        <f>D22/B24</f>
        <v>41.877642488981849</v>
      </c>
      <c r="E23" s="16">
        <f>E22/E24</f>
        <v>3.362068965517242</v>
      </c>
      <c r="F23" s="16">
        <f>F22/E24</f>
        <v>34.439524555903866</v>
      </c>
      <c r="G23" s="16">
        <f>G22/E24</f>
        <v>37.801593521421111</v>
      </c>
    </row>
    <row r="24" spans="1:7" s="20" customFormat="1" ht="24">
      <c r="A24" s="22" t="s">
        <v>26</v>
      </c>
      <c r="B24" s="37">
        <v>267.74</v>
      </c>
      <c r="C24" s="38"/>
      <c r="D24" s="39"/>
      <c r="E24" s="37">
        <v>229.68</v>
      </c>
      <c r="F24" s="38"/>
      <c r="G24" s="39"/>
    </row>
    <row r="25" spans="1:7" s="20" customFormat="1" ht="24">
      <c r="A25" s="22" t="s">
        <v>27</v>
      </c>
      <c r="B25" s="30">
        <v>49.5</v>
      </c>
      <c r="C25" s="31"/>
      <c r="D25" s="32"/>
      <c r="E25" s="30">
        <v>49.5</v>
      </c>
      <c r="F25" s="31"/>
      <c r="G25" s="32"/>
    </row>
    <row r="26" spans="1:7" ht="24">
      <c r="A26" s="22" t="s">
        <v>28</v>
      </c>
      <c r="B26" s="30">
        <f>B24*B25</f>
        <v>13253.130000000001</v>
      </c>
      <c r="C26" s="31"/>
      <c r="D26" s="32"/>
      <c r="E26" s="30">
        <f>E24*E25</f>
        <v>11369.16</v>
      </c>
      <c r="F26" s="31"/>
      <c r="G26" s="32"/>
    </row>
    <row r="27" spans="1:7" ht="24">
      <c r="A27" s="21" t="s">
        <v>29</v>
      </c>
      <c r="B27" s="27">
        <f>B26-B22</f>
        <v>11670.250000000002</v>
      </c>
      <c r="C27" s="28"/>
      <c r="D27" s="27">
        <f>B26-D22</f>
        <v>2040.8100000000013</v>
      </c>
      <c r="E27" s="27">
        <f>E26-E22</f>
        <v>10596.96</v>
      </c>
      <c r="F27" s="28"/>
      <c r="G27" s="29">
        <f>E26-G22</f>
        <v>2686.8899999999994</v>
      </c>
    </row>
    <row r="28" spans="1:7" ht="24">
      <c r="A28" s="23" t="s">
        <v>30</v>
      </c>
      <c r="B28" s="26">
        <f>B25-B23</f>
        <v>43.587995816837228</v>
      </c>
      <c r="C28" s="24"/>
      <c r="D28" s="26">
        <f>B25-D23</f>
        <v>7.6223575110181514</v>
      </c>
      <c r="E28" s="26">
        <f>E25-E23</f>
        <v>46.137931034482762</v>
      </c>
      <c r="F28" s="24"/>
      <c r="G28" s="25">
        <f>E25-G23</f>
        <v>11.698406478578889</v>
      </c>
    </row>
  </sheetData>
  <mergeCells count="10">
    <mergeCell ref="B25:D25"/>
    <mergeCell ref="E25:G25"/>
    <mergeCell ref="B26:D26"/>
    <mergeCell ref="E26:G26"/>
    <mergeCell ref="A3:A5"/>
    <mergeCell ref="B3:G3"/>
    <mergeCell ref="B4:D4"/>
    <mergeCell ref="E4:G4"/>
    <mergeCell ref="B24:D24"/>
    <mergeCell ref="E24:G24"/>
  </mergeCells>
  <pageMargins left="0.28999999999999998" right="0.32" top="0.75" bottom="0.75" header="0.3" footer="0.3"/>
  <pageSetup paperSize="9" scale="90" orientation="portrait" r:id="rId1"/>
  <ignoredErrors>
    <ignoredError sqref="D6:D7 D10 D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A3" sqref="A3:A5"/>
    </sheetView>
  </sheetViews>
  <sheetFormatPr defaultRowHeight="14.25"/>
  <cols>
    <col min="1" max="1" width="40.75" customWidth="1"/>
    <col min="2" max="7" width="10.25" customWidth="1"/>
  </cols>
  <sheetData>
    <row r="1" spans="1:7" ht="27.75">
      <c r="A1" s="1" t="s">
        <v>34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3" t="s">
        <v>31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4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5209.99</v>
      </c>
      <c r="C6" s="6">
        <f>+C7+C10+C17</f>
        <v>840.65</v>
      </c>
      <c r="D6" s="6">
        <f t="shared" ref="D6:D15" si="0">+B6+C6</f>
        <v>6050.6399999999994</v>
      </c>
      <c r="E6" s="6">
        <f>+E7+E10+E17</f>
        <v>4105.63</v>
      </c>
      <c r="F6" s="6">
        <f>+F7+F10+F17</f>
        <v>1052.2</v>
      </c>
      <c r="G6" s="6">
        <f t="shared" ref="G6:G15" si="1">+E6+F6</f>
        <v>5157.83</v>
      </c>
    </row>
    <row r="7" spans="1:7" ht="24">
      <c r="A7" s="7" t="s">
        <v>8</v>
      </c>
      <c r="B7" s="8">
        <f>+B8+B9</f>
        <v>2952.86</v>
      </c>
      <c r="C7" s="8">
        <f>+C8+C9</f>
        <v>444.81</v>
      </c>
      <c r="D7" s="8">
        <f t="shared" si="0"/>
        <v>3397.67</v>
      </c>
      <c r="E7" s="8">
        <f>+E8+E9</f>
        <v>2199.42</v>
      </c>
      <c r="F7" s="8">
        <f>+F8+F9</f>
        <v>709.99</v>
      </c>
      <c r="G7" s="8">
        <f t="shared" si="1"/>
        <v>2909.41</v>
      </c>
    </row>
    <row r="8" spans="1:7" ht="24">
      <c r="A8" s="9" t="s">
        <v>9</v>
      </c>
      <c r="B8" s="10">
        <v>943.9</v>
      </c>
      <c r="C8" s="10">
        <v>272.44</v>
      </c>
      <c r="D8" s="10">
        <f t="shared" si="0"/>
        <v>1216.3399999999999</v>
      </c>
      <c r="E8" s="10">
        <v>438.45</v>
      </c>
      <c r="F8" s="10">
        <v>606.83000000000004</v>
      </c>
      <c r="G8" s="10">
        <f t="shared" si="1"/>
        <v>1045.28</v>
      </c>
    </row>
    <row r="9" spans="1:7" ht="24">
      <c r="A9" s="9" t="s">
        <v>10</v>
      </c>
      <c r="B9" s="10">
        <v>2008.96</v>
      </c>
      <c r="C9" s="10">
        <v>172.37</v>
      </c>
      <c r="D9" s="10">
        <f t="shared" si="0"/>
        <v>2181.33</v>
      </c>
      <c r="E9" s="10">
        <v>1760.97</v>
      </c>
      <c r="F9" s="10">
        <v>103.16</v>
      </c>
      <c r="G9" s="10">
        <f t="shared" si="1"/>
        <v>1864.13</v>
      </c>
    </row>
    <row r="10" spans="1:7" ht="24">
      <c r="A10" s="7" t="s">
        <v>11</v>
      </c>
      <c r="B10" s="8">
        <f>+B11+B12+B13+B14+B15+B16</f>
        <v>2257.13</v>
      </c>
      <c r="C10" s="8">
        <f>+C11+C12+C13+C14+C15+C16</f>
        <v>0</v>
      </c>
      <c r="D10" s="8">
        <f t="shared" si="0"/>
        <v>2257.13</v>
      </c>
      <c r="E10" s="8">
        <f>+E11+E12+E13+E14+E15+E16</f>
        <v>1906.2100000000003</v>
      </c>
      <c r="F10" s="8">
        <f>+F11+F12+F13+F14+F15+F16</f>
        <v>4.78</v>
      </c>
      <c r="G10" s="8">
        <f t="shared" si="1"/>
        <v>1910.9900000000002</v>
      </c>
    </row>
    <row r="11" spans="1:7" ht="24">
      <c r="A11" s="9" t="s">
        <v>12</v>
      </c>
      <c r="B11" s="10">
        <v>2138.25</v>
      </c>
      <c r="C11" s="10">
        <v>0</v>
      </c>
      <c r="D11" s="11">
        <f t="shared" si="0"/>
        <v>2138.25</v>
      </c>
      <c r="E11" s="10">
        <v>1720.96</v>
      </c>
      <c r="F11" s="10">
        <v>0</v>
      </c>
      <c r="G11" s="11">
        <f t="shared" si="1"/>
        <v>1720.96</v>
      </c>
    </row>
    <row r="12" spans="1:7" ht="24">
      <c r="A12" s="9" t="s">
        <v>13</v>
      </c>
      <c r="B12" s="10">
        <v>51.17</v>
      </c>
      <c r="C12" s="12">
        <v>0</v>
      </c>
      <c r="D12" s="11">
        <f t="shared" si="0"/>
        <v>51.17</v>
      </c>
      <c r="E12" s="10">
        <v>17.670000000000002</v>
      </c>
      <c r="F12" s="12">
        <v>0</v>
      </c>
      <c r="G12" s="11">
        <f t="shared" si="1"/>
        <v>17.670000000000002</v>
      </c>
    </row>
    <row r="13" spans="1:7" ht="24">
      <c r="A13" s="9" t="s">
        <v>14</v>
      </c>
      <c r="B13" s="13">
        <v>0</v>
      </c>
      <c r="C13" s="13">
        <v>0</v>
      </c>
      <c r="D13" s="14">
        <f t="shared" si="0"/>
        <v>0</v>
      </c>
      <c r="E13" s="13">
        <v>66.459999999999994</v>
      </c>
      <c r="F13" s="13">
        <v>0</v>
      </c>
      <c r="G13" s="14">
        <f t="shared" si="1"/>
        <v>66.459999999999994</v>
      </c>
    </row>
    <row r="14" spans="1:7" ht="24">
      <c r="A14" s="15" t="s">
        <v>15</v>
      </c>
      <c r="B14" s="13">
        <v>45.17</v>
      </c>
      <c r="C14" s="13">
        <v>0</v>
      </c>
      <c r="D14" s="14">
        <f t="shared" si="0"/>
        <v>45.17</v>
      </c>
      <c r="E14" s="13">
        <v>67.8</v>
      </c>
      <c r="F14" s="13">
        <v>0</v>
      </c>
      <c r="G14" s="14">
        <f t="shared" si="1"/>
        <v>67.8</v>
      </c>
    </row>
    <row r="15" spans="1:7" ht="24">
      <c r="A15" s="9" t="s">
        <v>16</v>
      </c>
      <c r="B15" s="13">
        <v>10.77</v>
      </c>
      <c r="C15" s="13">
        <v>0</v>
      </c>
      <c r="D15" s="14">
        <f t="shared" si="0"/>
        <v>10.77</v>
      </c>
      <c r="E15" s="13">
        <v>14.69</v>
      </c>
      <c r="F15" s="13">
        <v>0</v>
      </c>
      <c r="G15" s="14">
        <f t="shared" si="1"/>
        <v>14.69</v>
      </c>
    </row>
    <row r="16" spans="1:7" ht="24">
      <c r="A16" s="9" t="s">
        <v>17</v>
      </c>
      <c r="B16" s="13">
        <v>11.77</v>
      </c>
      <c r="C16" s="13">
        <v>0</v>
      </c>
      <c r="D16" s="14">
        <f>+B16+C16</f>
        <v>11.77</v>
      </c>
      <c r="E16" s="13">
        <v>18.63</v>
      </c>
      <c r="F16" s="13">
        <v>4.78</v>
      </c>
      <c r="G16" s="14">
        <f>+E16+F16</f>
        <v>23.41</v>
      </c>
    </row>
    <row r="17" spans="1:7" ht="24">
      <c r="A17" s="7" t="s">
        <v>18</v>
      </c>
      <c r="B17" s="16">
        <v>0</v>
      </c>
      <c r="C17" s="16">
        <f>ROUND((B7+C7+B10+C10)*0.07,2)</f>
        <v>395.84</v>
      </c>
      <c r="D17" s="17">
        <f>+B17+C17</f>
        <v>395.84</v>
      </c>
      <c r="E17" s="16">
        <v>0</v>
      </c>
      <c r="F17" s="16">
        <f>ROUND((E7+F7+E10+F10)*0.07,2)</f>
        <v>337.43</v>
      </c>
      <c r="G17" s="17">
        <f>+E17+F17</f>
        <v>337.43</v>
      </c>
    </row>
    <row r="18" spans="1:7" ht="24">
      <c r="A18" s="7" t="s">
        <v>19</v>
      </c>
      <c r="B18" s="16">
        <f>+B19+B20+B21+B22</f>
        <v>372.36</v>
      </c>
      <c r="C18" s="16">
        <f>+C19+C20+C21+C22</f>
        <v>1567.69</v>
      </c>
      <c r="D18" s="16">
        <f>+B18+C18</f>
        <v>1940.0500000000002</v>
      </c>
      <c r="E18" s="16">
        <f t="shared" ref="E18:F18" si="2">+E19+E20+E21+E22</f>
        <v>367.59713232408467</v>
      </c>
      <c r="F18" s="16">
        <f t="shared" si="2"/>
        <v>1614.7890036525864</v>
      </c>
      <c r="G18" s="16">
        <f t="shared" ref="G18:G23" si="3">+E18+F18</f>
        <v>1982.3861359766711</v>
      </c>
    </row>
    <row r="19" spans="1:7" ht="24">
      <c r="A19" s="9" t="s">
        <v>20</v>
      </c>
      <c r="B19" s="13">
        <v>0</v>
      </c>
      <c r="C19" s="13">
        <v>1200</v>
      </c>
      <c r="D19" s="13">
        <f t="shared" ref="D19:D23" si="4">+B19+C19</f>
        <v>1200</v>
      </c>
      <c r="E19" s="13">
        <v>0</v>
      </c>
      <c r="F19" s="13">
        <v>1200</v>
      </c>
      <c r="G19" s="14">
        <f t="shared" si="3"/>
        <v>1200</v>
      </c>
    </row>
    <row r="20" spans="1:7" ht="24">
      <c r="A20" s="18" t="s">
        <v>21</v>
      </c>
      <c r="B20" s="13">
        <v>0</v>
      </c>
      <c r="C20" s="13">
        <v>47.29</v>
      </c>
      <c r="D20" s="13">
        <f t="shared" si="4"/>
        <v>47.29</v>
      </c>
      <c r="E20" s="13">
        <v>0</v>
      </c>
      <c r="F20" s="13">
        <v>91.82</v>
      </c>
      <c r="G20" s="14">
        <f t="shared" si="3"/>
        <v>91.82</v>
      </c>
    </row>
    <row r="21" spans="1:7" ht="24">
      <c r="A21" s="18" t="s">
        <v>22</v>
      </c>
      <c r="B21" s="13">
        <v>0</v>
      </c>
      <c r="C21" s="13">
        <v>14.15</v>
      </c>
      <c r="D21" s="13">
        <f t="shared" si="4"/>
        <v>14.15</v>
      </c>
      <c r="E21" s="13">
        <v>0</v>
      </c>
      <c r="F21" s="13">
        <v>26.35</v>
      </c>
      <c r="G21" s="14">
        <f t="shared" si="3"/>
        <v>26.35</v>
      </c>
    </row>
    <row r="22" spans="1:7" s="20" customFormat="1" ht="24">
      <c r="A22" s="9" t="s">
        <v>23</v>
      </c>
      <c r="B22" s="19">
        <v>372.36</v>
      </c>
      <c r="C22" s="19">
        <v>306.25</v>
      </c>
      <c r="D22" s="13">
        <f t="shared" si="4"/>
        <v>678.61</v>
      </c>
      <c r="E22" s="19">
        <v>367.59713232408467</v>
      </c>
      <c r="F22" s="19">
        <v>296.61900365258651</v>
      </c>
      <c r="G22" s="19">
        <f t="shared" si="3"/>
        <v>664.21613597667124</v>
      </c>
    </row>
    <row r="23" spans="1:7" ht="24">
      <c r="A23" s="21" t="s">
        <v>24</v>
      </c>
      <c r="B23" s="16">
        <f>+B6+B18</f>
        <v>5582.3499999999995</v>
      </c>
      <c r="C23" s="16">
        <f>+C6+C18</f>
        <v>2408.34</v>
      </c>
      <c r="D23" s="16">
        <f t="shared" si="4"/>
        <v>7990.69</v>
      </c>
      <c r="E23" s="16">
        <f t="shared" ref="E23:F23" si="5">SUM(E6,E18)</f>
        <v>4473.2271323240848</v>
      </c>
      <c r="F23" s="16">
        <f t="shared" si="5"/>
        <v>2666.9890036525867</v>
      </c>
      <c r="G23" s="16">
        <f t="shared" si="3"/>
        <v>7140.2161359766715</v>
      </c>
    </row>
    <row r="24" spans="1:7" ht="24">
      <c r="A24" s="21" t="s">
        <v>25</v>
      </c>
      <c r="B24" s="16">
        <f>B23/B25</f>
        <v>1.4064594314047587</v>
      </c>
      <c r="C24" s="16">
        <f>C23/B25</f>
        <v>0.60677537363822354</v>
      </c>
      <c r="D24" s="16">
        <f>D23/B25</f>
        <v>2.0132348050429822</v>
      </c>
      <c r="E24" s="16">
        <f>E23/E25</f>
        <v>1.5166720799099758</v>
      </c>
      <c r="F24" s="16">
        <f>F23/E25</f>
        <v>0.9042571815854189</v>
      </c>
      <c r="G24" s="16">
        <f>G23/E25</f>
        <v>2.4209292614953943</v>
      </c>
    </row>
    <row r="25" spans="1:7" s="20" customFormat="1" ht="24">
      <c r="A25" s="22" t="s">
        <v>26</v>
      </c>
      <c r="B25" s="37">
        <v>3969.08</v>
      </c>
      <c r="C25" s="38"/>
      <c r="D25" s="39"/>
      <c r="E25" s="37">
        <v>2949.37</v>
      </c>
      <c r="F25" s="38"/>
      <c r="G25" s="39"/>
    </row>
    <row r="26" spans="1:7" s="20" customFormat="1" ht="24">
      <c r="A26" s="22" t="s">
        <v>27</v>
      </c>
      <c r="B26" s="30">
        <v>5.2</v>
      </c>
      <c r="C26" s="31"/>
      <c r="D26" s="32"/>
      <c r="E26" s="30">
        <v>5.2</v>
      </c>
      <c r="F26" s="31"/>
      <c r="G26" s="32"/>
    </row>
    <row r="27" spans="1:7" ht="24">
      <c r="A27" s="22" t="s">
        <v>28</v>
      </c>
      <c r="B27" s="30">
        <f>B25*B26</f>
        <v>20639.216</v>
      </c>
      <c r="C27" s="31"/>
      <c r="D27" s="32"/>
      <c r="E27" s="30">
        <f>E25*E26</f>
        <v>15336.724</v>
      </c>
      <c r="F27" s="31"/>
      <c r="G27" s="32"/>
    </row>
    <row r="28" spans="1:7" ht="24">
      <c r="A28" s="21" t="s">
        <v>29</v>
      </c>
      <c r="B28" s="27">
        <f>B27-B23</f>
        <v>15056.866000000002</v>
      </c>
      <c r="C28" s="28"/>
      <c r="D28" s="27">
        <f>B27-D23</f>
        <v>12648.526000000002</v>
      </c>
      <c r="E28" s="27">
        <f>E27-E23</f>
        <v>10863.496867675916</v>
      </c>
      <c r="F28" s="28"/>
      <c r="G28" s="29">
        <f>E27-G23</f>
        <v>8196.5078640233296</v>
      </c>
    </row>
    <row r="29" spans="1:7" ht="24">
      <c r="A29" s="23" t="s">
        <v>30</v>
      </c>
      <c r="B29" s="26">
        <f>B26-B24</f>
        <v>3.7935405685952412</v>
      </c>
      <c r="C29" s="24"/>
      <c r="D29" s="26">
        <f>B26-D24</f>
        <v>3.1867651949570179</v>
      </c>
      <c r="E29" s="26">
        <f>E26-E24</f>
        <v>3.6833279200900244</v>
      </c>
      <c r="F29" s="24"/>
      <c r="G29" s="25">
        <f>E26-G24</f>
        <v>2.7790707385046058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24" right="0.28999999999999998" top="0.75" bottom="0.75" header="0.3" footer="0.3"/>
  <pageSetup paperSize="9" scale="90" orientation="portrait" r:id="rId1"/>
  <ignoredErrors>
    <ignoredError sqref="D6:D7 D10 D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A3" sqref="A3:A5"/>
    </sheetView>
  </sheetViews>
  <sheetFormatPr defaultRowHeight="14.25"/>
  <cols>
    <col min="1" max="1" width="39" customWidth="1"/>
    <col min="2" max="7" width="10.25" customWidth="1"/>
  </cols>
  <sheetData>
    <row r="1" spans="1:7" ht="27.75">
      <c r="A1" s="1" t="s">
        <v>35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3" t="s">
        <v>31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4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+B7+B10+B16</f>
        <v>4012.78</v>
      </c>
      <c r="C6" s="6">
        <f>+C7+C10+C16</f>
        <v>3192.33</v>
      </c>
      <c r="D6" s="6">
        <f t="shared" ref="D6:D14" si="0">+B6+C6</f>
        <v>7205.1100000000006</v>
      </c>
      <c r="E6" s="6">
        <f>+E7+E10+E16</f>
        <v>2370.5</v>
      </c>
      <c r="F6" s="6">
        <f>+F7+F10+F16</f>
        <v>2378.56</v>
      </c>
      <c r="G6" s="6">
        <f t="shared" ref="G6:G14" si="1">+E6+F6</f>
        <v>4749.0599999999995</v>
      </c>
    </row>
    <row r="7" spans="1:7" ht="24">
      <c r="A7" s="7" t="s">
        <v>8</v>
      </c>
      <c r="B7" s="8">
        <f>+B8+B9</f>
        <v>1885.37</v>
      </c>
      <c r="C7" s="8">
        <f>+C8+C9</f>
        <v>2720.97</v>
      </c>
      <c r="D7" s="8">
        <f t="shared" si="0"/>
        <v>4606.34</v>
      </c>
      <c r="E7" s="8">
        <f>+E8+E9</f>
        <v>763.16000000000008</v>
      </c>
      <c r="F7" s="8">
        <f>+F8+F9</f>
        <v>2065.52</v>
      </c>
      <c r="G7" s="8">
        <f t="shared" si="1"/>
        <v>2828.6800000000003</v>
      </c>
    </row>
    <row r="8" spans="1:7" ht="24">
      <c r="A8" s="9" t="s">
        <v>9</v>
      </c>
      <c r="B8" s="10">
        <v>329.27</v>
      </c>
      <c r="C8" s="10">
        <v>657.56</v>
      </c>
      <c r="D8" s="10">
        <f t="shared" si="0"/>
        <v>986.82999999999993</v>
      </c>
      <c r="E8" s="10">
        <v>26.32</v>
      </c>
      <c r="F8" s="10">
        <v>492.89</v>
      </c>
      <c r="G8" s="10">
        <f t="shared" si="1"/>
        <v>519.21</v>
      </c>
    </row>
    <row r="9" spans="1:7" ht="24">
      <c r="A9" s="9" t="s">
        <v>10</v>
      </c>
      <c r="B9" s="10">
        <v>1556.1</v>
      </c>
      <c r="C9" s="10">
        <v>2063.41</v>
      </c>
      <c r="D9" s="10">
        <f t="shared" si="0"/>
        <v>3619.5099999999998</v>
      </c>
      <c r="E9" s="10">
        <v>736.84</v>
      </c>
      <c r="F9" s="10">
        <v>1572.63</v>
      </c>
      <c r="G9" s="10">
        <f t="shared" si="1"/>
        <v>2309.4700000000003</v>
      </c>
    </row>
    <row r="10" spans="1:7" ht="24">
      <c r="A10" s="7" t="s">
        <v>11</v>
      </c>
      <c r="B10" s="8">
        <f>+B11+B12+B13+B14+B15</f>
        <v>2127.4100000000003</v>
      </c>
      <c r="C10" s="8">
        <f>+C11+C12+C13+C14+C15</f>
        <v>0</v>
      </c>
      <c r="D10" s="8">
        <f t="shared" si="0"/>
        <v>2127.4100000000003</v>
      </c>
      <c r="E10" s="8">
        <f>+E11+E12+E13+E14+E15</f>
        <v>1607.3400000000001</v>
      </c>
      <c r="F10" s="8">
        <f>+F11+F12+F13+F14+F15</f>
        <v>2.35</v>
      </c>
      <c r="G10" s="8">
        <f t="shared" si="1"/>
        <v>1609.69</v>
      </c>
    </row>
    <row r="11" spans="1:7" ht="24">
      <c r="A11" s="9" t="s">
        <v>12</v>
      </c>
      <c r="B11" s="10">
        <v>1430.24</v>
      </c>
      <c r="C11" s="10">
        <v>0</v>
      </c>
      <c r="D11" s="11">
        <f t="shared" si="0"/>
        <v>1430.24</v>
      </c>
      <c r="E11" s="10">
        <v>1248.42</v>
      </c>
      <c r="F11" s="10">
        <v>0</v>
      </c>
      <c r="G11" s="11">
        <f t="shared" si="1"/>
        <v>1248.42</v>
      </c>
    </row>
    <row r="12" spans="1:7" ht="24">
      <c r="A12" s="9" t="s">
        <v>13</v>
      </c>
      <c r="B12" s="10">
        <v>2.93</v>
      </c>
      <c r="C12" s="12">
        <v>0</v>
      </c>
      <c r="D12" s="11">
        <f t="shared" si="0"/>
        <v>2.93</v>
      </c>
      <c r="E12" s="10">
        <v>44.74</v>
      </c>
      <c r="F12" s="12">
        <v>0</v>
      </c>
      <c r="G12" s="11">
        <f t="shared" si="1"/>
        <v>44.74</v>
      </c>
    </row>
    <row r="13" spans="1:7" ht="24">
      <c r="A13" s="15" t="s">
        <v>15</v>
      </c>
      <c r="B13" s="13">
        <v>86.88</v>
      </c>
      <c r="C13" s="13">
        <v>0</v>
      </c>
      <c r="D13" s="14">
        <f t="shared" si="0"/>
        <v>86.88</v>
      </c>
      <c r="E13" s="13">
        <v>61.66</v>
      </c>
      <c r="F13" s="13">
        <v>0</v>
      </c>
      <c r="G13" s="14">
        <f t="shared" si="1"/>
        <v>61.66</v>
      </c>
    </row>
    <row r="14" spans="1:7" ht="24">
      <c r="A14" s="9" t="s">
        <v>16</v>
      </c>
      <c r="B14" s="13">
        <v>546.59</v>
      </c>
      <c r="C14" s="13">
        <v>0</v>
      </c>
      <c r="D14" s="14">
        <f t="shared" si="0"/>
        <v>546.59</v>
      </c>
      <c r="E14" s="13">
        <v>225.05</v>
      </c>
      <c r="F14" s="13">
        <v>0</v>
      </c>
      <c r="G14" s="14">
        <f t="shared" si="1"/>
        <v>225.05</v>
      </c>
    </row>
    <row r="15" spans="1:7" ht="24">
      <c r="A15" s="9" t="s">
        <v>17</v>
      </c>
      <c r="B15" s="13">
        <v>60.77</v>
      </c>
      <c r="C15" s="13">
        <v>0</v>
      </c>
      <c r="D15" s="14">
        <f>+B15+C15</f>
        <v>60.77</v>
      </c>
      <c r="E15" s="13">
        <v>27.47</v>
      </c>
      <c r="F15" s="13">
        <v>2.35</v>
      </c>
      <c r="G15" s="14">
        <f>+E15+F15</f>
        <v>29.82</v>
      </c>
    </row>
    <row r="16" spans="1:7" ht="24">
      <c r="A16" s="7" t="s">
        <v>18</v>
      </c>
      <c r="B16" s="16">
        <v>0</v>
      </c>
      <c r="C16" s="16">
        <f>ROUND((B7+C7+B10+C10)*0.07,2)</f>
        <v>471.36</v>
      </c>
      <c r="D16" s="17">
        <f>+B16+C16</f>
        <v>471.36</v>
      </c>
      <c r="E16" s="16">
        <v>0</v>
      </c>
      <c r="F16" s="16">
        <f>ROUND((E7+F7+E10+F10)*0.07,2)</f>
        <v>310.69</v>
      </c>
      <c r="G16" s="17">
        <f>+E16+F16</f>
        <v>310.69</v>
      </c>
    </row>
    <row r="17" spans="1:7" ht="24">
      <c r="A17" s="7" t="s">
        <v>19</v>
      </c>
      <c r="B17" s="16">
        <f>+B18+B19+B20+B21</f>
        <v>0</v>
      </c>
      <c r="C17" s="16">
        <f t="shared" ref="C17:F17" si="2">+C18+C19+C20+C21</f>
        <v>2740.7000000000003</v>
      </c>
      <c r="D17" s="16">
        <f>+B17+C17</f>
        <v>2740.7000000000003</v>
      </c>
      <c r="E17" s="16">
        <f t="shared" si="2"/>
        <v>0</v>
      </c>
      <c r="F17" s="16">
        <f t="shared" si="2"/>
        <v>3012.41</v>
      </c>
      <c r="G17" s="16">
        <f t="shared" ref="G17:G22" si="3">+E17+F17</f>
        <v>3012.41</v>
      </c>
    </row>
    <row r="18" spans="1:7" ht="24">
      <c r="A18" s="9" t="s">
        <v>20</v>
      </c>
      <c r="B18" s="13">
        <v>0</v>
      </c>
      <c r="C18" s="13">
        <v>1200</v>
      </c>
      <c r="D18" s="13">
        <f t="shared" ref="D18:D22" si="4">+B18+C18</f>
        <v>1200</v>
      </c>
      <c r="E18" s="13">
        <v>0</v>
      </c>
      <c r="F18" s="13">
        <v>1200</v>
      </c>
      <c r="G18" s="14">
        <f t="shared" si="3"/>
        <v>1200</v>
      </c>
    </row>
    <row r="19" spans="1:7" ht="24">
      <c r="A19" s="18" t="s">
        <v>21</v>
      </c>
      <c r="B19" s="13">
        <v>0</v>
      </c>
      <c r="C19" s="13">
        <v>241.9</v>
      </c>
      <c r="D19" s="13">
        <f t="shared" si="4"/>
        <v>241.9</v>
      </c>
      <c r="E19" s="13">
        <v>0</v>
      </c>
      <c r="F19" s="13">
        <v>317.56</v>
      </c>
      <c r="G19" s="14">
        <f t="shared" si="3"/>
        <v>317.56</v>
      </c>
    </row>
    <row r="20" spans="1:7" ht="24">
      <c r="A20" s="18" t="s">
        <v>22</v>
      </c>
      <c r="B20" s="13">
        <v>0</v>
      </c>
      <c r="C20" s="13">
        <v>80.14</v>
      </c>
      <c r="D20" s="13">
        <f t="shared" si="4"/>
        <v>80.14</v>
      </c>
      <c r="E20" s="13">
        <v>0</v>
      </c>
      <c r="F20" s="13">
        <v>98.55</v>
      </c>
      <c r="G20" s="14">
        <f t="shared" si="3"/>
        <v>98.55</v>
      </c>
    </row>
    <row r="21" spans="1:7" s="20" customFormat="1" ht="24">
      <c r="A21" s="9" t="s">
        <v>23</v>
      </c>
      <c r="B21" s="19">
        <v>0</v>
      </c>
      <c r="C21" s="19">
        <v>1218.6600000000001</v>
      </c>
      <c r="D21" s="13">
        <f t="shared" si="4"/>
        <v>1218.6600000000001</v>
      </c>
      <c r="E21" s="19">
        <v>0</v>
      </c>
      <c r="F21" s="19">
        <v>1396.3</v>
      </c>
      <c r="G21" s="19">
        <f t="shared" si="3"/>
        <v>1396.3</v>
      </c>
    </row>
    <row r="22" spans="1:7" ht="24">
      <c r="A22" s="21" t="s">
        <v>24</v>
      </c>
      <c r="B22" s="16">
        <f>+B6+B17</f>
        <v>4012.78</v>
      </c>
      <c r="C22" s="16">
        <f>+C6+C17</f>
        <v>5933.0300000000007</v>
      </c>
      <c r="D22" s="16">
        <f t="shared" si="4"/>
        <v>9945.8100000000013</v>
      </c>
      <c r="E22" s="16">
        <f>SUM(E6,E17)</f>
        <v>2370.5</v>
      </c>
      <c r="F22" s="16">
        <f>SUM(F6,F17)</f>
        <v>5390.9699999999993</v>
      </c>
      <c r="G22" s="16">
        <f t="shared" si="3"/>
        <v>7761.4699999999993</v>
      </c>
    </row>
    <row r="23" spans="1:7" ht="24">
      <c r="A23" s="21" t="s">
        <v>25</v>
      </c>
      <c r="B23" s="16">
        <f>B22/B24</f>
        <v>4.2294104007251425</v>
      </c>
      <c r="C23" s="16">
        <f>C22/B24</f>
        <v>6.2533253230464396</v>
      </c>
      <c r="D23" s="16">
        <f>D22/B24</f>
        <v>10.482735723771581</v>
      </c>
      <c r="E23" s="16">
        <f>E22/E24</f>
        <v>4.245012714444325</v>
      </c>
      <c r="F23" s="16">
        <f>F22/E24</f>
        <v>9.6539701300096699</v>
      </c>
      <c r="G23" s="16">
        <f>G22/E24</f>
        <v>13.898982844453995</v>
      </c>
    </row>
    <row r="24" spans="1:7" s="20" customFormat="1" ht="24">
      <c r="A24" s="22" t="s">
        <v>26</v>
      </c>
      <c r="B24" s="37">
        <v>948.78</v>
      </c>
      <c r="C24" s="38"/>
      <c r="D24" s="39"/>
      <c r="E24" s="37">
        <v>558.41999999999996</v>
      </c>
      <c r="F24" s="38"/>
      <c r="G24" s="39"/>
    </row>
    <row r="25" spans="1:7" s="20" customFormat="1" ht="24">
      <c r="A25" s="22" t="s">
        <v>27</v>
      </c>
      <c r="B25" s="30">
        <v>24.08</v>
      </c>
      <c r="C25" s="31"/>
      <c r="D25" s="32"/>
      <c r="E25" s="30">
        <v>24.08</v>
      </c>
      <c r="F25" s="31"/>
      <c r="G25" s="32"/>
    </row>
    <row r="26" spans="1:7" ht="24">
      <c r="A26" s="22" t="s">
        <v>28</v>
      </c>
      <c r="B26" s="30">
        <f>B24*B25</f>
        <v>22846.622399999997</v>
      </c>
      <c r="C26" s="31"/>
      <c r="D26" s="32"/>
      <c r="E26" s="30">
        <f>E24*E25</f>
        <v>13446.753599999998</v>
      </c>
      <c r="F26" s="31"/>
      <c r="G26" s="32"/>
    </row>
    <row r="27" spans="1:7" ht="24">
      <c r="A27" s="21" t="s">
        <v>29</v>
      </c>
      <c r="B27" s="27">
        <f>B26-B22</f>
        <v>18833.842399999998</v>
      </c>
      <c r="C27" s="28"/>
      <c r="D27" s="27">
        <f>B26-D22</f>
        <v>12900.812399999995</v>
      </c>
      <c r="E27" s="27">
        <f>E26-E22</f>
        <v>11076.253599999998</v>
      </c>
      <c r="F27" s="28"/>
      <c r="G27" s="29">
        <f>E26-G22</f>
        <v>5685.2835999999988</v>
      </c>
    </row>
    <row r="28" spans="1:7" ht="24">
      <c r="A28" s="23" t="s">
        <v>30</v>
      </c>
      <c r="B28" s="26">
        <f>B25-B23</f>
        <v>19.850589599274855</v>
      </c>
      <c r="C28" s="24"/>
      <c r="D28" s="26">
        <f>B25-D23</f>
        <v>13.597264276228417</v>
      </c>
      <c r="E28" s="26">
        <f>E25-E23</f>
        <v>19.834987285555673</v>
      </c>
      <c r="F28" s="24"/>
      <c r="G28" s="25">
        <f>E25-G23</f>
        <v>10.181017155546003</v>
      </c>
    </row>
  </sheetData>
  <mergeCells count="10">
    <mergeCell ref="B25:D25"/>
    <mergeCell ref="E25:G25"/>
    <mergeCell ref="B26:D26"/>
    <mergeCell ref="E26:G26"/>
    <mergeCell ref="A3:A5"/>
    <mergeCell ref="B3:G3"/>
    <mergeCell ref="B4:D4"/>
    <mergeCell ref="E4:G4"/>
    <mergeCell ref="B24:D24"/>
    <mergeCell ref="E24:G24"/>
  </mergeCells>
  <pageMargins left="0.33" right="0.33" top="0.75" bottom="0.75" header="0.3" footer="0.3"/>
  <pageSetup paperSize="9" scale="90" orientation="portrait" r:id="rId1"/>
  <ignoredErrors>
    <ignoredError sqref="D6:D7 D10 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A3" sqref="A3:A5"/>
    </sheetView>
  </sheetViews>
  <sheetFormatPr defaultRowHeight="14.25"/>
  <cols>
    <col min="1" max="1" width="40.75" customWidth="1"/>
    <col min="2" max="7" width="10.25" customWidth="1"/>
  </cols>
  <sheetData>
    <row r="1" spans="1:7" ht="27.75">
      <c r="A1" s="1" t="s">
        <v>36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33" t="s">
        <v>31</v>
      </c>
      <c r="C3" s="34"/>
      <c r="D3" s="34"/>
      <c r="E3" s="34"/>
      <c r="F3" s="34"/>
      <c r="G3" s="35"/>
    </row>
    <row r="4" spans="1:7" ht="27.75">
      <c r="A4" s="41"/>
      <c r="B4" s="36" t="s">
        <v>2</v>
      </c>
      <c r="C4" s="36"/>
      <c r="D4" s="36"/>
      <c r="E4" s="36" t="s">
        <v>3</v>
      </c>
      <c r="F4" s="36"/>
      <c r="G4" s="36"/>
    </row>
    <row r="5" spans="1:7" ht="24">
      <c r="A5" s="42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+B7+B10+B17</f>
        <v>3531.13</v>
      </c>
      <c r="C6" s="6">
        <f>+C7+C10+C17</f>
        <v>944.06000000000006</v>
      </c>
      <c r="D6" s="6">
        <f t="shared" ref="D6:D15" si="0">+B6+C6</f>
        <v>4475.1900000000005</v>
      </c>
      <c r="E6" s="6">
        <f>+E7+E10+E17</f>
        <v>3499.1000000000004</v>
      </c>
      <c r="F6" s="6">
        <f>+F7+F10+F17</f>
        <v>1119.72</v>
      </c>
      <c r="G6" s="6">
        <f t="shared" ref="G6:G15" si="1">+E6+F6</f>
        <v>4618.8200000000006</v>
      </c>
    </row>
    <row r="7" spans="1:7" ht="24">
      <c r="A7" s="7" t="s">
        <v>8</v>
      </c>
      <c r="B7" s="8">
        <f>+B8+B9</f>
        <v>2153.79</v>
      </c>
      <c r="C7" s="8">
        <f>+C8+C9</f>
        <v>651.29000000000008</v>
      </c>
      <c r="D7" s="8">
        <f t="shared" si="0"/>
        <v>2805.08</v>
      </c>
      <c r="E7" s="8">
        <f>+E8+E9</f>
        <v>1604.7</v>
      </c>
      <c r="F7" s="8">
        <f>+F8+F9</f>
        <v>805.79</v>
      </c>
      <c r="G7" s="8">
        <f t="shared" si="1"/>
        <v>2410.4899999999998</v>
      </c>
    </row>
    <row r="8" spans="1:7" ht="24">
      <c r="A8" s="9" t="s">
        <v>9</v>
      </c>
      <c r="B8" s="10">
        <v>311.85000000000002</v>
      </c>
      <c r="C8" s="10">
        <v>562.58000000000004</v>
      </c>
      <c r="D8" s="10">
        <f t="shared" si="0"/>
        <v>874.43000000000006</v>
      </c>
      <c r="E8" s="10">
        <v>327.45</v>
      </c>
      <c r="F8" s="10">
        <v>706.18</v>
      </c>
      <c r="G8" s="10">
        <f t="shared" si="1"/>
        <v>1033.6299999999999</v>
      </c>
    </row>
    <row r="9" spans="1:7" ht="24">
      <c r="A9" s="9" t="s">
        <v>10</v>
      </c>
      <c r="B9" s="10">
        <v>1841.94</v>
      </c>
      <c r="C9" s="10">
        <v>88.71</v>
      </c>
      <c r="D9" s="10">
        <f t="shared" si="0"/>
        <v>1930.65</v>
      </c>
      <c r="E9" s="10">
        <v>1277.25</v>
      </c>
      <c r="F9" s="10">
        <v>99.61</v>
      </c>
      <c r="G9" s="10">
        <f t="shared" si="1"/>
        <v>1376.86</v>
      </c>
    </row>
    <row r="10" spans="1:7" ht="24">
      <c r="A10" s="7" t="s">
        <v>11</v>
      </c>
      <c r="B10" s="8">
        <f>+B11+B12+B13+B14+B15+B16</f>
        <v>1377.3400000000001</v>
      </c>
      <c r="C10" s="8">
        <f>+C11+C12+C13+C14+C15+C16</f>
        <v>0</v>
      </c>
      <c r="D10" s="8">
        <f t="shared" si="0"/>
        <v>1377.3400000000001</v>
      </c>
      <c r="E10" s="8">
        <f>+E11+E12+E13+E14+E15+E16</f>
        <v>1894.4000000000003</v>
      </c>
      <c r="F10" s="8">
        <f>+F11+F12+F13+F14+F15+F16</f>
        <v>11.76</v>
      </c>
      <c r="G10" s="8">
        <f t="shared" si="1"/>
        <v>1906.1600000000003</v>
      </c>
    </row>
    <row r="11" spans="1:7" ht="24">
      <c r="A11" s="9" t="s">
        <v>12</v>
      </c>
      <c r="B11" s="10">
        <v>1151.94</v>
      </c>
      <c r="C11" s="10">
        <v>0</v>
      </c>
      <c r="D11" s="11">
        <f t="shared" si="0"/>
        <v>1151.94</v>
      </c>
      <c r="E11" s="10">
        <v>1340.39</v>
      </c>
      <c r="F11" s="10">
        <v>0</v>
      </c>
      <c r="G11" s="11">
        <f t="shared" si="1"/>
        <v>1340.39</v>
      </c>
    </row>
    <row r="12" spans="1:7" ht="24">
      <c r="A12" s="9" t="s">
        <v>13</v>
      </c>
      <c r="B12" s="10">
        <v>8.39</v>
      </c>
      <c r="C12" s="12">
        <v>0</v>
      </c>
      <c r="D12" s="11">
        <f t="shared" si="0"/>
        <v>8.39</v>
      </c>
      <c r="E12" s="10">
        <v>200</v>
      </c>
      <c r="F12" s="12">
        <v>0</v>
      </c>
      <c r="G12" s="11">
        <f t="shared" si="1"/>
        <v>200</v>
      </c>
    </row>
    <row r="13" spans="1:7" ht="24">
      <c r="A13" s="9" t="s">
        <v>14</v>
      </c>
      <c r="B13" s="13">
        <v>0</v>
      </c>
      <c r="C13" s="13">
        <v>0</v>
      </c>
      <c r="D13" s="14">
        <f t="shared" si="0"/>
        <v>0</v>
      </c>
      <c r="E13" s="13">
        <v>78.430000000000007</v>
      </c>
      <c r="F13" s="13">
        <v>0</v>
      </c>
      <c r="G13" s="14">
        <f t="shared" si="1"/>
        <v>78.430000000000007</v>
      </c>
    </row>
    <row r="14" spans="1:7" ht="24">
      <c r="A14" s="15" t="s">
        <v>15</v>
      </c>
      <c r="B14" s="13">
        <v>77.34</v>
      </c>
      <c r="C14" s="13">
        <v>0</v>
      </c>
      <c r="D14" s="14">
        <f t="shared" si="0"/>
        <v>77.34</v>
      </c>
      <c r="E14" s="13">
        <v>111.43</v>
      </c>
      <c r="F14" s="13">
        <v>0</v>
      </c>
      <c r="G14" s="14">
        <f t="shared" si="1"/>
        <v>111.43</v>
      </c>
    </row>
    <row r="15" spans="1:7" ht="24">
      <c r="A15" s="9" t="s">
        <v>16</v>
      </c>
      <c r="B15" s="13">
        <v>115.48</v>
      </c>
      <c r="C15" s="13">
        <v>0</v>
      </c>
      <c r="D15" s="14">
        <f t="shared" si="0"/>
        <v>115.48</v>
      </c>
      <c r="E15" s="13">
        <v>125.49</v>
      </c>
      <c r="F15" s="13">
        <v>11.76</v>
      </c>
      <c r="G15" s="14">
        <f t="shared" si="1"/>
        <v>137.25</v>
      </c>
    </row>
    <row r="16" spans="1:7" ht="24">
      <c r="A16" s="9" t="s">
        <v>17</v>
      </c>
      <c r="B16" s="13">
        <v>24.19</v>
      </c>
      <c r="C16" s="13">
        <v>0</v>
      </c>
      <c r="D16" s="14">
        <f>+B16+C16</f>
        <v>24.19</v>
      </c>
      <c r="E16" s="13">
        <v>38.659999999999997</v>
      </c>
      <c r="F16" s="13">
        <v>0</v>
      </c>
      <c r="G16" s="14">
        <f>+E16+F16</f>
        <v>38.659999999999997</v>
      </c>
    </row>
    <row r="17" spans="1:7" ht="24">
      <c r="A17" s="7" t="s">
        <v>18</v>
      </c>
      <c r="B17" s="16">
        <v>0</v>
      </c>
      <c r="C17" s="16">
        <f>ROUND((B7+C7+B10+C10)*0.07,2)</f>
        <v>292.77</v>
      </c>
      <c r="D17" s="17">
        <f>+B17+C17</f>
        <v>292.77</v>
      </c>
      <c r="E17" s="16">
        <v>0</v>
      </c>
      <c r="F17" s="16">
        <f>ROUND((E7+F7+E10+F10)*0.07,2)</f>
        <v>302.17</v>
      </c>
      <c r="G17" s="17">
        <f>+E17+F17</f>
        <v>302.17</v>
      </c>
    </row>
    <row r="18" spans="1:7" ht="24">
      <c r="A18" s="7" t="s">
        <v>19</v>
      </c>
      <c r="B18" s="16">
        <f>+B19+B20+B21+B22</f>
        <v>0</v>
      </c>
      <c r="C18" s="16">
        <f t="shared" ref="C18:F18" si="2">+C19+C20+C21+C22</f>
        <v>2067.84</v>
      </c>
      <c r="D18" s="16">
        <f>+B18+C18</f>
        <v>2067.84</v>
      </c>
      <c r="E18" s="16">
        <f t="shared" si="2"/>
        <v>0</v>
      </c>
      <c r="F18" s="16">
        <f t="shared" si="2"/>
        <v>2554.1400000000003</v>
      </c>
      <c r="G18" s="16">
        <f t="shared" ref="G18:G23" si="3">+E18+F18</f>
        <v>2554.1400000000003</v>
      </c>
    </row>
    <row r="19" spans="1:7" ht="24">
      <c r="A19" s="9" t="s">
        <v>20</v>
      </c>
      <c r="B19" s="13">
        <v>0</v>
      </c>
      <c r="C19" s="13">
        <v>1200</v>
      </c>
      <c r="D19" s="13">
        <f t="shared" ref="D19:D23" si="4">+B19+C19</f>
        <v>1200</v>
      </c>
      <c r="E19" s="13">
        <v>0</v>
      </c>
      <c r="F19" s="13">
        <v>1200</v>
      </c>
      <c r="G19" s="14">
        <f t="shared" si="3"/>
        <v>1200</v>
      </c>
    </row>
    <row r="20" spans="1:7" ht="24">
      <c r="A20" s="18" t="s">
        <v>21</v>
      </c>
      <c r="B20" s="13">
        <v>0</v>
      </c>
      <c r="C20" s="13">
        <v>231.23</v>
      </c>
      <c r="D20" s="13">
        <f t="shared" si="4"/>
        <v>231.23</v>
      </c>
      <c r="E20" s="13">
        <v>0</v>
      </c>
      <c r="F20" s="13">
        <v>447.79</v>
      </c>
      <c r="G20" s="14">
        <f t="shared" si="3"/>
        <v>447.79</v>
      </c>
    </row>
    <row r="21" spans="1:7" ht="24">
      <c r="A21" s="18" t="s">
        <v>22</v>
      </c>
      <c r="B21" s="13">
        <v>0</v>
      </c>
      <c r="C21" s="13">
        <v>68.209999999999994</v>
      </c>
      <c r="D21" s="13">
        <f t="shared" si="4"/>
        <v>68.209999999999994</v>
      </c>
      <c r="E21" s="13">
        <v>0</v>
      </c>
      <c r="F21" s="13">
        <v>140.41</v>
      </c>
      <c r="G21" s="14">
        <f t="shared" si="3"/>
        <v>140.41</v>
      </c>
    </row>
    <row r="22" spans="1:7" s="20" customFormat="1" ht="24">
      <c r="A22" s="9" t="s">
        <v>23</v>
      </c>
      <c r="B22" s="19">
        <v>0</v>
      </c>
      <c r="C22" s="19">
        <v>568.4</v>
      </c>
      <c r="D22" s="13">
        <f t="shared" si="4"/>
        <v>568.4</v>
      </c>
      <c r="E22" s="19">
        <v>0</v>
      </c>
      <c r="F22" s="19">
        <v>765.94</v>
      </c>
      <c r="G22" s="19">
        <f t="shared" si="3"/>
        <v>765.94</v>
      </c>
    </row>
    <row r="23" spans="1:7" ht="24">
      <c r="A23" s="21" t="s">
        <v>24</v>
      </c>
      <c r="B23" s="16">
        <f>+B6+B18</f>
        <v>3531.13</v>
      </c>
      <c r="C23" s="16">
        <f>+C6+C18</f>
        <v>3011.9</v>
      </c>
      <c r="D23" s="16">
        <f t="shared" si="4"/>
        <v>6543.0300000000007</v>
      </c>
      <c r="E23" s="16">
        <f t="shared" ref="E23:F23" si="5">SUM(E6,E18)</f>
        <v>3499.1000000000004</v>
      </c>
      <c r="F23" s="16">
        <f t="shared" si="5"/>
        <v>3673.8600000000006</v>
      </c>
      <c r="G23" s="16">
        <f t="shared" si="3"/>
        <v>7172.9600000000009</v>
      </c>
    </row>
    <row r="24" spans="1:7" ht="24">
      <c r="A24" s="21" t="s">
        <v>25</v>
      </c>
      <c r="B24" s="16">
        <f>B23/B25</f>
        <v>8.4856415062600625</v>
      </c>
      <c r="C24" s="16">
        <f>C23/B25</f>
        <v>7.2378823925215681</v>
      </c>
      <c r="D24" s="16">
        <f>D23/B25</f>
        <v>15.723523898781632</v>
      </c>
      <c r="E24" s="16">
        <f>E23/E25</f>
        <v>8.9946532311963416</v>
      </c>
      <c r="F24" s="16">
        <f>F23/E25</f>
        <v>9.4438846331808151</v>
      </c>
      <c r="G24" s="16">
        <f>G23/E25</f>
        <v>18.438537864377157</v>
      </c>
    </row>
    <row r="25" spans="1:7" s="20" customFormat="1" ht="24">
      <c r="A25" s="22" t="s">
        <v>26</v>
      </c>
      <c r="B25" s="37">
        <v>416.13</v>
      </c>
      <c r="C25" s="38"/>
      <c r="D25" s="39"/>
      <c r="E25" s="37">
        <v>389.02</v>
      </c>
      <c r="F25" s="38"/>
      <c r="G25" s="39"/>
    </row>
    <row r="26" spans="1:7" s="20" customFormat="1" ht="24">
      <c r="A26" s="22" t="s">
        <v>27</v>
      </c>
      <c r="B26" s="30">
        <v>58</v>
      </c>
      <c r="C26" s="31"/>
      <c r="D26" s="32"/>
      <c r="E26" s="30">
        <v>58</v>
      </c>
      <c r="F26" s="31"/>
      <c r="G26" s="32"/>
    </row>
    <row r="27" spans="1:7" ht="24">
      <c r="A27" s="22" t="s">
        <v>28</v>
      </c>
      <c r="B27" s="30">
        <f>B25*B26</f>
        <v>24135.54</v>
      </c>
      <c r="C27" s="31"/>
      <c r="D27" s="32"/>
      <c r="E27" s="30">
        <f>E25*E26</f>
        <v>22563.16</v>
      </c>
      <c r="F27" s="31"/>
      <c r="G27" s="32"/>
    </row>
    <row r="28" spans="1:7" ht="24">
      <c r="A28" s="21" t="s">
        <v>29</v>
      </c>
      <c r="B28" s="27">
        <f>B27-B23</f>
        <v>20604.41</v>
      </c>
      <c r="C28" s="28"/>
      <c r="D28" s="27">
        <f>B27-D23</f>
        <v>17592.510000000002</v>
      </c>
      <c r="E28" s="27">
        <f>E27-E23</f>
        <v>19064.059999999998</v>
      </c>
      <c r="F28" s="28"/>
      <c r="G28" s="29">
        <f>E27-G23</f>
        <v>15390.199999999999</v>
      </c>
    </row>
    <row r="29" spans="1:7" ht="24">
      <c r="A29" s="23" t="s">
        <v>30</v>
      </c>
      <c r="B29" s="26">
        <f>B26-B24</f>
        <v>49.514358493739934</v>
      </c>
      <c r="C29" s="24"/>
      <c r="D29" s="26">
        <f>B26-D24</f>
        <v>42.276476101218364</v>
      </c>
      <c r="E29" s="26">
        <f>E26-E24</f>
        <v>49.005346768803662</v>
      </c>
      <c r="F29" s="24"/>
      <c r="G29" s="25">
        <f>E26-G24</f>
        <v>39.561462135622847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26" right="0.27" top="0.75" bottom="0.75" header="0.3" footer="0.3"/>
  <pageSetup paperSize="9" scale="90" orientation="portrait" r:id="rId1"/>
  <ignoredErrors>
    <ignoredError sqref="D6:D7 D10 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ยางพารา</vt:lpstr>
      <vt:lpstr>ปาล์มน้ำมัน</vt:lpstr>
      <vt:lpstr>มังคุด</vt:lpstr>
      <vt:lpstr>ทุเรียน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2018-10-18T08:21:28Z</cp:lastPrinted>
  <dcterms:created xsi:type="dcterms:W3CDTF">2018-08-20T03:58:31Z</dcterms:created>
  <dcterms:modified xsi:type="dcterms:W3CDTF">2018-10-18T08:21:35Z</dcterms:modified>
</cp:coreProperties>
</file>