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0" windowWidth="20115" windowHeight="8010"/>
  </bookViews>
  <sheets>
    <sheet name="ยางพารา" sheetId="1" r:id="rId1"/>
    <sheet name="สับปะรด" sheetId="2" r:id="rId2"/>
    <sheet name="มะพร้าวน้ำหอม" sheetId="4" r:id="rId3"/>
  </sheets>
  <calcPr calcId="144525"/>
</workbook>
</file>

<file path=xl/calcChain.xml><?xml version="1.0" encoding="utf-8"?>
<calcChain xmlns="http://schemas.openxmlformats.org/spreadsheetml/2006/main">
  <c r="C16" i="4"/>
  <c r="C10" l="1"/>
  <c r="B10"/>
  <c r="C21" i="2" l="1"/>
  <c r="B21"/>
  <c r="C12"/>
  <c r="B12"/>
  <c r="D13"/>
  <c r="C7"/>
  <c r="B7"/>
  <c r="C20" s="1"/>
  <c r="D8"/>
  <c r="D9"/>
  <c r="B25" i="4" l="1"/>
  <c r="F10" i="1"/>
  <c r="E10"/>
  <c r="C10"/>
  <c r="B10"/>
  <c r="D20" i="4" l="1"/>
  <c r="D19"/>
  <c r="D18"/>
  <c r="D17"/>
  <c r="B16"/>
  <c r="D14"/>
  <c r="D13"/>
  <c r="D12"/>
  <c r="D11"/>
  <c r="D9"/>
  <c r="D8"/>
  <c r="C7"/>
  <c r="B7"/>
  <c r="D10" l="1"/>
  <c r="C15"/>
  <c r="D15" s="1"/>
  <c r="D7"/>
  <c r="D16"/>
  <c r="B6"/>
  <c r="B29" i="2"/>
  <c r="D24"/>
  <c r="D23"/>
  <c r="D22"/>
  <c r="D19"/>
  <c r="D18"/>
  <c r="D17"/>
  <c r="D16"/>
  <c r="D15"/>
  <c r="D14"/>
  <c r="D11"/>
  <c r="D10"/>
  <c r="E26" i="1"/>
  <c r="B26"/>
  <c r="G21"/>
  <c r="D21"/>
  <c r="G20"/>
  <c r="D20"/>
  <c r="G19"/>
  <c r="D19"/>
  <c r="G18"/>
  <c r="D18"/>
  <c r="F17"/>
  <c r="E17"/>
  <c r="C17"/>
  <c r="B17"/>
  <c r="G15"/>
  <c r="D15"/>
  <c r="G14"/>
  <c r="D14"/>
  <c r="G13"/>
  <c r="D13"/>
  <c r="G12"/>
  <c r="D12"/>
  <c r="G11"/>
  <c r="D11"/>
  <c r="G9"/>
  <c r="D9"/>
  <c r="G8"/>
  <c r="D8"/>
  <c r="F7"/>
  <c r="E7"/>
  <c r="C7"/>
  <c r="B7"/>
  <c r="C6" i="4" l="1"/>
  <c r="C21" s="1"/>
  <c r="C22" s="1"/>
  <c r="D10" i="1"/>
  <c r="B21" i="4"/>
  <c r="D20" i="2"/>
  <c r="D21"/>
  <c r="B6"/>
  <c r="B25" s="1"/>
  <c r="B30" s="1"/>
  <c r="D7"/>
  <c r="D12"/>
  <c r="D7" i="1"/>
  <c r="G17"/>
  <c r="E6"/>
  <c r="E22" s="1"/>
  <c r="D17"/>
  <c r="G10"/>
  <c r="B6"/>
  <c r="B22" s="1"/>
  <c r="C16"/>
  <c r="C6" s="1"/>
  <c r="C22" s="1"/>
  <c r="G7"/>
  <c r="F16"/>
  <c r="G16" s="1"/>
  <c r="D6" i="4" l="1"/>
  <c r="D21"/>
  <c r="B22"/>
  <c r="B27" s="1"/>
  <c r="B26"/>
  <c r="C6" i="2"/>
  <c r="C25" s="1"/>
  <c r="C26" s="1"/>
  <c r="B26"/>
  <c r="B31" s="1"/>
  <c r="B23" i="1"/>
  <c r="B28" s="1"/>
  <c r="B27"/>
  <c r="C23"/>
  <c r="D22"/>
  <c r="D27" s="1"/>
  <c r="D16"/>
  <c r="D6"/>
  <c r="E23"/>
  <c r="E28" s="1"/>
  <c r="E27"/>
  <c r="F6"/>
  <c r="D22" i="4" l="1"/>
  <c r="D27" s="1"/>
  <c r="D26"/>
  <c r="D25" i="2"/>
  <c r="D26" s="1"/>
  <c r="D31" s="1"/>
  <c r="D6"/>
  <c r="D23" i="1"/>
  <c r="D28" s="1"/>
  <c r="F22"/>
  <c r="G6"/>
  <c r="D30" i="2" l="1"/>
  <c r="F23" i="1"/>
  <c r="G22"/>
  <c r="G23" l="1"/>
  <c r="G28" s="1"/>
  <c r="G27"/>
</calcChain>
</file>

<file path=xl/sharedStrings.xml><?xml version="1.0" encoding="utf-8"?>
<sst xmlns="http://schemas.openxmlformats.org/spreadsheetml/2006/main" count="99" uniqueCount="39">
  <si>
    <t>หน่วย: บาท/ไร่</t>
  </si>
  <si>
    <t>รายงาน</t>
  </si>
  <si>
    <t>S1/S2</t>
  </si>
  <si>
    <t>S3/N</t>
  </si>
  <si>
    <t>เงินสด</t>
  </si>
  <si>
    <t>ประเมิน</t>
  </si>
  <si>
    <t>รวม</t>
  </si>
  <si>
    <t>1.ต้นทุนผันแปร</t>
  </si>
  <si>
    <t xml:space="preserve">  1.1 ค่าแรงงาน</t>
  </si>
  <si>
    <t xml:space="preserve">      ดูแลรักษา</t>
  </si>
  <si>
    <t xml:space="preserve">      เก็บเกี่ยว</t>
  </si>
  <si>
    <t xml:space="preserve">  1.2 ค่าวัสดุ</t>
  </si>
  <si>
    <t xml:space="preserve">      ค่าปุ๋ย</t>
  </si>
  <si>
    <t xml:space="preserve">      ค่ายาปราบศัตรูพืชและวัชพืช</t>
  </si>
  <si>
    <t xml:space="preserve">      ค่าสารอื่นๆ และวัสดุปรับปรุงดิน</t>
  </si>
  <si>
    <t xml:space="preserve">      ค่าน้ำมันเชื้อเพลิงและหล่อลื่น</t>
  </si>
  <si>
    <t xml:space="preserve">      ค่าวัสดุการเกษตรและวัสดุสิ้นเปลือง</t>
  </si>
  <si>
    <t xml:space="preserve">      ค่าซ่อมแซมอุปกรณ์การเกษตร</t>
  </si>
  <si>
    <t xml:space="preserve">  1.3 ค่าเสียโอกาสเงินลงทุน</t>
  </si>
  <si>
    <t>2.ต้นทุนคงที่</t>
  </si>
  <si>
    <t xml:space="preserve">  2.1 ค่าเช่าที่ดิน</t>
  </si>
  <si>
    <t xml:space="preserve">  2.2 ค่าเสื่อมอุปกรณ์การเกษตร</t>
  </si>
  <si>
    <t xml:space="preserve">  2.3 ค่าเสียโอกาสเงินลงทุนอุปกรณ์การเกษตร</t>
  </si>
  <si>
    <t xml:space="preserve">  2.4 เฉลี่ยต้นทุนก่อนให้ผลผลิต</t>
  </si>
  <si>
    <t>3.ต้นทุนรวมต่อไร่</t>
  </si>
  <si>
    <t>4.ต้นทุนรวมต่อกิโลกรัม</t>
  </si>
  <si>
    <t>5.ผลผลิตต่อไร่ (กิโลกรัม)</t>
  </si>
  <si>
    <t>6.ราคาที่เกษตรกรขายได้ที่ไร่นา (บาท/กิโลกรัม)</t>
  </si>
  <si>
    <t>7.ผลตอบแทนต่อไร่</t>
  </si>
  <si>
    <t>8.ผลตอบแทนสุทธิต่อไร่</t>
  </si>
  <si>
    <t>9.ผลตอบแทนสุทธิต่อกิโลกรัม</t>
  </si>
  <si>
    <t xml:space="preserve">      ค่ายาปราบศัตรูพืชและวัชพืช และสารอื่นๆ</t>
  </si>
  <si>
    <t>ภูเก็ต</t>
  </si>
  <si>
    <t xml:space="preserve">      เตรียมดิน</t>
  </si>
  <si>
    <t xml:space="preserve">      ปลูก</t>
  </si>
  <si>
    <t xml:space="preserve">      ค่าพันธุ์</t>
  </si>
  <si>
    <t>ตารางที่ 63  ต้นทุนการผลิตยางพารา  แยกตามลักษณะความเหมาะสมของพื้นที่</t>
  </si>
  <si>
    <t>ตารางที่ 64  ต้นทุนการผลิตสับปะรด  แยกตามลักษณะความเหมาะสมของพื้นที่</t>
  </si>
  <si>
    <t>ตารางที่ 65  ต้นทุนการผลิตมะพร้าวน้ำหอม  แยกตามลักษณะความเหมาะสมของพื้นที่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</si>
</sst>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87" formatCode="_-* #,##0.00_-;\-* #,##0.00_-;_-* &quot;-&quot;??_-;_-@_-"/>
  </numFmts>
  <fonts count="1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4"/>
      <name val="CordiaUPC"/>
      <family val="2"/>
    </font>
    <font>
      <b/>
      <sz val="18"/>
      <name val="TH SarabunPSK"/>
      <family val="2"/>
    </font>
    <font>
      <sz val="14"/>
      <color indexed="8"/>
      <name val="TH SarabunPSK"/>
      <family val="2"/>
    </font>
    <font>
      <b/>
      <sz val="16"/>
      <name val="TH SarabunPSK"/>
      <family val="2"/>
    </font>
    <font>
      <sz val="16"/>
      <name val="TH SarabunPSK"/>
      <family val="2"/>
    </font>
    <font>
      <sz val="16"/>
      <color indexed="8"/>
      <name val="TH SarabunPSK"/>
      <family val="2"/>
    </font>
    <font>
      <sz val="16"/>
      <name val="Angsana New"/>
      <family val="1"/>
    </font>
    <font>
      <sz val="14"/>
      <name val="AngsanaUPC"/>
      <family val="1"/>
    </font>
    <font>
      <b/>
      <sz val="16"/>
      <color indexed="8"/>
      <name val="TH SarabunPSK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87" fontId="9" fillId="0" borderId="0" applyFont="0" applyFill="0" applyBorder="0" applyAlignment="0" applyProtection="0"/>
    <xf numFmtId="0" fontId="9" fillId="0" borderId="0"/>
  </cellStyleXfs>
  <cellXfs count="43">
    <xf numFmtId="0" fontId="0" fillId="0" borderId="0" xfId="0"/>
    <xf numFmtId="2" fontId="3" fillId="0" borderId="0" xfId="2" applyNumberFormat="1" applyFont="1" applyFill="1" applyBorder="1" applyAlignment="1"/>
    <xf numFmtId="2" fontId="4" fillId="0" borderId="1" xfId="2" applyNumberFormat="1" applyFont="1" applyFill="1" applyBorder="1" applyAlignment="1"/>
    <xf numFmtId="2" fontId="4" fillId="0" borderId="1" xfId="2" applyNumberFormat="1" applyFont="1" applyFill="1" applyBorder="1" applyAlignment="1">
      <alignment horizontal="right"/>
    </xf>
    <xf numFmtId="49" fontId="5" fillId="0" borderId="6" xfId="2" applyNumberFormat="1" applyFont="1" applyFill="1" applyBorder="1" applyAlignment="1">
      <alignment horizontal="center" vertical="center"/>
    </xf>
    <xf numFmtId="2" fontId="5" fillId="0" borderId="7" xfId="2" applyNumberFormat="1" applyFont="1" applyFill="1" applyBorder="1" applyAlignment="1">
      <alignment vertical="center"/>
    </xf>
    <xf numFmtId="43" fontId="5" fillId="0" borderId="7" xfId="1" applyFont="1" applyFill="1" applyBorder="1" applyAlignment="1">
      <alignment horizontal="right"/>
    </xf>
    <xf numFmtId="2" fontId="5" fillId="0" borderId="8" xfId="2" applyNumberFormat="1" applyFont="1" applyFill="1" applyBorder="1" applyAlignment="1">
      <alignment vertical="center"/>
    </xf>
    <xf numFmtId="43" fontId="5" fillId="0" borderId="8" xfId="1" applyFont="1" applyFill="1" applyBorder="1" applyAlignment="1">
      <alignment horizontal="right"/>
    </xf>
    <xf numFmtId="2" fontId="6" fillId="0" borderId="8" xfId="2" applyNumberFormat="1" applyFont="1" applyFill="1" applyBorder="1" applyAlignment="1">
      <alignment vertical="center"/>
    </xf>
    <xf numFmtId="43" fontId="6" fillId="0" borderId="8" xfId="1" applyFont="1" applyFill="1" applyBorder="1"/>
    <xf numFmtId="43" fontId="7" fillId="0" borderId="8" xfId="1" applyFont="1" applyFill="1" applyBorder="1"/>
    <xf numFmtId="43" fontId="8" fillId="0" borderId="8" xfId="1" applyFont="1" applyFill="1" applyBorder="1"/>
    <xf numFmtId="43" fontId="6" fillId="0" borderId="8" xfId="1" applyFont="1" applyFill="1" applyBorder="1" applyAlignment="1">
      <alignment vertical="center"/>
    </xf>
    <xf numFmtId="43" fontId="7" fillId="0" borderId="8" xfId="1" applyFont="1" applyFill="1" applyBorder="1" applyAlignment="1">
      <alignment vertical="center"/>
    </xf>
    <xf numFmtId="2" fontId="6" fillId="0" borderId="8" xfId="3" applyNumberFormat="1" applyFont="1" applyBorder="1" applyAlignment="1">
      <alignment vertical="center"/>
    </xf>
    <xf numFmtId="43" fontId="5" fillId="0" borderId="8" xfId="1" applyFont="1" applyFill="1" applyBorder="1" applyAlignment="1">
      <alignment horizontal="right" vertical="center"/>
    </xf>
    <xf numFmtId="43" fontId="10" fillId="0" borderId="8" xfId="1" applyFont="1" applyFill="1" applyBorder="1" applyAlignment="1">
      <alignment horizontal="right" vertical="center"/>
    </xf>
    <xf numFmtId="2" fontId="6" fillId="0" borderId="8" xfId="4" applyNumberFormat="1" applyFont="1" applyFill="1" applyBorder="1" applyAlignment="1">
      <alignment vertical="center"/>
    </xf>
    <xf numFmtId="43" fontId="6" fillId="0" borderId="8" xfId="1" applyFont="1" applyFill="1" applyBorder="1" applyAlignment="1">
      <alignment horizontal="right" vertical="center"/>
    </xf>
    <xf numFmtId="0" fontId="0" fillId="0" borderId="0" xfId="0" applyFont="1"/>
    <xf numFmtId="2" fontId="5" fillId="0" borderId="8" xfId="4" applyNumberFormat="1" applyFont="1" applyFill="1" applyBorder="1" applyAlignment="1" applyProtection="1">
      <alignment horizontal="left" vertical="center"/>
    </xf>
    <xf numFmtId="2" fontId="6" fillId="0" borderId="8" xfId="4" applyNumberFormat="1" applyFont="1" applyFill="1" applyBorder="1" applyAlignment="1" applyProtection="1">
      <alignment horizontal="left" vertical="center"/>
    </xf>
    <xf numFmtId="2" fontId="5" fillId="0" borderId="15" xfId="4" applyNumberFormat="1" applyFont="1" applyFill="1" applyBorder="1" applyAlignment="1" applyProtection="1">
      <alignment horizontal="left" vertical="center"/>
    </xf>
    <xf numFmtId="4" fontId="5" fillId="0" borderId="15" xfId="1" applyNumberFormat="1" applyFont="1" applyFill="1" applyBorder="1" applyAlignment="1">
      <alignment horizontal="center"/>
    </xf>
    <xf numFmtId="4" fontId="5" fillId="0" borderId="15" xfId="1" applyNumberFormat="1" applyFont="1" applyFill="1" applyBorder="1" applyAlignment="1">
      <alignment horizontal="right"/>
    </xf>
    <xf numFmtId="4" fontId="5" fillId="0" borderId="15" xfId="1" applyNumberFormat="1" applyFont="1" applyFill="1" applyBorder="1" applyAlignment="1"/>
    <xf numFmtId="4" fontId="5" fillId="0" borderId="8" xfId="1" applyNumberFormat="1" applyFont="1" applyFill="1" applyBorder="1" applyAlignment="1"/>
    <xf numFmtId="4" fontId="5" fillId="0" borderId="8" xfId="1" applyNumberFormat="1" applyFont="1" applyFill="1" applyBorder="1" applyAlignment="1">
      <alignment horizontal="center"/>
    </xf>
    <xf numFmtId="4" fontId="5" fillId="0" borderId="8" xfId="1" applyNumberFormat="1" applyFont="1" applyFill="1" applyBorder="1" applyAlignment="1">
      <alignment horizontal="right"/>
    </xf>
    <xf numFmtId="4" fontId="6" fillId="0" borderId="12" xfId="1" applyNumberFormat="1" applyFont="1" applyFill="1" applyBorder="1" applyAlignment="1">
      <alignment horizontal="center"/>
    </xf>
    <xf numFmtId="4" fontId="6" fillId="0" borderId="13" xfId="1" applyNumberFormat="1" applyFont="1" applyFill="1" applyBorder="1" applyAlignment="1">
      <alignment horizontal="center"/>
    </xf>
    <xf numFmtId="4" fontId="6" fillId="0" borderId="14" xfId="1" applyNumberFormat="1" applyFont="1" applyFill="1" applyBorder="1" applyAlignment="1">
      <alignment horizontal="center"/>
    </xf>
    <xf numFmtId="49" fontId="3" fillId="0" borderId="2" xfId="2" applyNumberFormat="1" applyFont="1" applyFill="1" applyBorder="1" applyAlignment="1">
      <alignment horizontal="center" vertical="center"/>
    </xf>
    <xf numFmtId="49" fontId="3" fillId="0" borderId="3" xfId="2" applyNumberFormat="1" applyFont="1" applyFill="1" applyBorder="1" applyAlignment="1">
      <alignment horizontal="center" vertical="center"/>
    </xf>
    <xf numFmtId="49" fontId="3" fillId="0" borderId="4" xfId="2" applyNumberFormat="1" applyFont="1" applyFill="1" applyBorder="1" applyAlignment="1">
      <alignment horizontal="center" vertical="center"/>
    </xf>
    <xf numFmtId="49" fontId="3" fillId="0" borderId="5" xfId="2" applyNumberFormat="1" applyFont="1" applyFill="1" applyBorder="1" applyAlignment="1">
      <alignment horizontal="center" vertical="center"/>
    </xf>
    <xf numFmtId="2" fontId="6" fillId="0" borderId="9" xfId="1" applyNumberFormat="1" applyFont="1" applyFill="1" applyBorder="1" applyAlignment="1">
      <alignment horizontal="center"/>
    </xf>
    <xf numFmtId="2" fontId="6" fillId="0" borderId="10" xfId="1" applyNumberFormat="1" applyFont="1" applyFill="1" applyBorder="1" applyAlignment="1">
      <alignment horizontal="center"/>
    </xf>
    <xf numFmtId="2" fontId="6" fillId="0" borderId="11" xfId="1" applyNumberFormat="1" applyFont="1" applyFill="1" applyBorder="1" applyAlignment="1">
      <alignment horizontal="center"/>
    </xf>
    <xf numFmtId="2" fontId="3" fillId="0" borderId="16" xfId="2" applyNumberFormat="1" applyFont="1" applyFill="1" applyBorder="1" applyAlignment="1">
      <alignment horizontal="center" vertical="center"/>
    </xf>
    <xf numFmtId="2" fontId="3" fillId="0" borderId="17" xfId="2" applyNumberFormat="1" applyFont="1" applyFill="1" applyBorder="1" applyAlignment="1">
      <alignment horizontal="center" vertical="center"/>
    </xf>
    <xf numFmtId="2" fontId="3" fillId="0" borderId="6" xfId="2" applyNumberFormat="1" applyFont="1" applyFill="1" applyBorder="1" applyAlignment="1">
      <alignment horizontal="center" vertical="center"/>
    </xf>
  </cellXfs>
  <cellStyles count="5">
    <cellStyle name="เครื่องหมายจุลภาค" xfId="1" builtinId="3"/>
    <cellStyle name="เครื่องหมายจุลภาค 3" xfId="3"/>
    <cellStyle name="ปกติ" xfId="0" builtinId="0"/>
    <cellStyle name="ปกติ 3" xfId="4"/>
    <cellStyle name="ปกติ_ประมาณการเดือน ธค.254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"/>
  <sheetViews>
    <sheetView tabSelected="1" workbookViewId="0">
      <selection activeCell="A12" sqref="A12"/>
    </sheetView>
  </sheetViews>
  <sheetFormatPr defaultRowHeight="14.25"/>
  <cols>
    <col min="1" max="1" width="39" customWidth="1"/>
    <col min="2" max="7" width="10.25" customWidth="1"/>
  </cols>
  <sheetData>
    <row r="1" spans="1:7" ht="27.75">
      <c r="A1" s="1" t="s">
        <v>36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2"/>
      <c r="E2" s="2"/>
      <c r="F2" s="2"/>
      <c r="G2" s="3" t="s">
        <v>0</v>
      </c>
    </row>
    <row r="3" spans="1:7" ht="27.75">
      <c r="A3" s="40" t="s">
        <v>1</v>
      </c>
      <c r="B3" s="33" t="s">
        <v>32</v>
      </c>
      <c r="C3" s="34"/>
      <c r="D3" s="34"/>
      <c r="E3" s="34"/>
      <c r="F3" s="34"/>
      <c r="G3" s="35"/>
    </row>
    <row r="4" spans="1:7" ht="27.75">
      <c r="A4" s="41"/>
      <c r="B4" s="36" t="s">
        <v>2</v>
      </c>
      <c r="C4" s="36"/>
      <c r="D4" s="36"/>
      <c r="E4" s="36" t="s">
        <v>3</v>
      </c>
      <c r="F4" s="36"/>
      <c r="G4" s="36"/>
    </row>
    <row r="5" spans="1:7" ht="23.25" customHeight="1">
      <c r="A5" s="42"/>
      <c r="B5" s="4" t="s">
        <v>4</v>
      </c>
      <c r="C5" s="4" t="s">
        <v>5</v>
      </c>
      <c r="D5" s="4" t="s">
        <v>6</v>
      </c>
      <c r="E5" s="4" t="s">
        <v>4</v>
      </c>
      <c r="F5" s="4" t="s">
        <v>5</v>
      </c>
      <c r="G5" s="4" t="s">
        <v>6</v>
      </c>
    </row>
    <row r="6" spans="1:7" ht="24">
      <c r="A6" s="5" t="s">
        <v>7</v>
      </c>
      <c r="B6" s="6">
        <f>+B7+B10+B16</f>
        <v>2229.4899999999998</v>
      </c>
      <c r="C6" s="6">
        <f>+C7+C10+C16</f>
        <v>2047.1299999999999</v>
      </c>
      <c r="D6" s="6">
        <f t="shared" ref="D6:D14" si="0">+B6+C6</f>
        <v>4276.62</v>
      </c>
      <c r="E6" s="6">
        <f>+E7+E10+E16</f>
        <v>2931.91</v>
      </c>
      <c r="F6" s="6">
        <f>+F7+F10+F16</f>
        <v>1569.9899999999998</v>
      </c>
      <c r="G6" s="6">
        <f t="shared" ref="G6:G14" si="1">+E6+F6</f>
        <v>4501.8999999999996</v>
      </c>
    </row>
    <row r="7" spans="1:7" ht="24">
      <c r="A7" s="7" t="s">
        <v>8</v>
      </c>
      <c r="B7" s="8">
        <f>+B8+B9</f>
        <v>953.91</v>
      </c>
      <c r="C7" s="8">
        <f>+C8+C9</f>
        <v>1767.35</v>
      </c>
      <c r="D7" s="8">
        <f t="shared" si="0"/>
        <v>2721.2599999999998</v>
      </c>
      <c r="E7" s="8">
        <f>+E8+E9</f>
        <v>2431.3599999999997</v>
      </c>
      <c r="F7" s="8">
        <f>+F8+F9</f>
        <v>1275.4699999999998</v>
      </c>
      <c r="G7" s="8">
        <f t="shared" si="1"/>
        <v>3706.8299999999995</v>
      </c>
    </row>
    <row r="8" spans="1:7" ht="24">
      <c r="A8" s="9" t="s">
        <v>9</v>
      </c>
      <c r="B8" s="10">
        <v>159.41999999999999</v>
      </c>
      <c r="C8" s="10">
        <v>247.06</v>
      </c>
      <c r="D8" s="10">
        <f t="shared" si="0"/>
        <v>406.48</v>
      </c>
      <c r="E8" s="10">
        <v>339.53</v>
      </c>
      <c r="F8" s="10">
        <v>148.63999999999999</v>
      </c>
      <c r="G8" s="10">
        <f t="shared" si="1"/>
        <v>488.16999999999996</v>
      </c>
    </row>
    <row r="9" spans="1:7" ht="24">
      <c r="A9" s="9" t="s">
        <v>10</v>
      </c>
      <c r="B9" s="10">
        <v>794.49</v>
      </c>
      <c r="C9" s="10">
        <v>1520.29</v>
      </c>
      <c r="D9" s="10">
        <f t="shared" si="0"/>
        <v>2314.7799999999997</v>
      </c>
      <c r="E9" s="10">
        <v>2091.83</v>
      </c>
      <c r="F9" s="10">
        <v>1126.83</v>
      </c>
      <c r="G9" s="10">
        <f t="shared" si="1"/>
        <v>3218.66</v>
      </c>
    </row>
    <row r="10" spans="1:7" ht="24">
      <c r="A10" s="7" t="s">
        <v>11</v>
      </c>
      <c r="B10" s="8">
        <f>+B11+B12+B13+B14+B15</f>
        <v>1275.58</v>
      </c>
      <c r="C10" s="8">
        <f>+C11+C12+C13+C14+C15</f>
        <v>0</v>
      </c>
      <c r="D10" s="8">
        <f t="shared" si="0"/>
        <v>1275.58</v>
      </c>
      <c r="E10" s="8">
        <f>+E11+E12+E13+E14+E15</f>
        <v>500.55</v>
      </c>
      <c r="F10" s="8">
        <f>+F11+F12+F13+F14+F15</f>
        <v>0</v>
      </c>
      <c r="G10" s="8">
        <f t="shared" si="1"/>
        <v>500.55</v>
      </c>
    </row>
    <row r="11" spans="1:7" ht="24">
      <c r="A11" s="9" t="s">
        <v>12</v>
      </c>
      <c r="B11" s="10">
        <v>1156.33</v>
      </c>
      <c r="C11" s="10">
        <v>0</v>
      </c>
      <c r="D11" s="11">
        <f t="shared" si="0"/>
        <v>1156.33</v>
      </c>
      <c r="E11" s="10">
        <v>337.2</v>
      </c>
      <c r="F11" s="10">
        <v>0</v>
      </c>
      <c r="G11" s="11">
        <f t="shared" si="1"/>
        <v>337.2</v>
      </c>
    </row>
    <row r="12" spans="1:7" ht="24">
      <c r="A12" s="9" t="s">
        <v>31</v>
      </c>
      <c r="B12" s="10">
        <v>0</v>
      </c>
      <c r="C12" s="12">
        <v>0</v>
      </c>
      <c r="D12" s="11">
        <f t="shared" si="0"/>
        <v>0</v>
      </c>
      <c r="E12" s="10">
        <v>0</v>
      </c>
      <c r="F12" s="12">
        <v>0</v>
      </c>
      <c r="G12" s="11">
        <f t="shared" si="1"/>
        <v>0</v>
      </c>
    </row>
    <row r="13" spans="1:7" ht="24">
      <c r="A13" s="15" t="s">
        <v>15</v>
      </c>
      <c r="B13" s="13">
        <v>30.75</v>
      </c>
      <c r="C13" s="13">
        <v>0</v>
      </c>
      <c r="D13" s="14">
        <f t="shared" si="0"/>
        <v>30.75</v>
      </c>
      <c r="E13" s="13">
        <v>65.3</v>
      </c>
      <c r="F13" s="13">
        <v>0</v>
      </c>
      <c r="G13" s="14">
        <f t="shared" si="1"/>
        <v>65.3</v>
      </c>
    </row>
    <row r="14" spans="1:7" ht="24">
      <c r="A14" s="9" t="s">
        <v>16</v>
      </c>
      <c r="B14" s="13">
        <v>88.5</v>
      </c>
      <c r="C14" s="13">
        <v>0</v>
      </c>
      <c r="D14" s="14">
        <f t="shared" si="0"/>
        <v>88.5</v>
      </c>
      <c r="E14" s="13">
        <v>85.85</v>
      </c>
      <c r="F14" s="13">
        <v>0</v>
      </c>
      <c r="G14" s="14">
        <f t="shared" si="1"/>
        <v>85.85</v>
      </c>
    </row>
    <row r="15" spans="1:7" ht="24">
      <c r="A15" s="9" t="s">
        <v>17</v>
      </c>
      <c r="B15" s="13">
        <v>0</v>
      </c>
      <c r="C15" s="13">
        <v>0</v>
      </c>
      <c r="D15" s="14">
        <f>+B15+C15</f>
        <v>0</v>
      </c>
      <c r="E15" s="13">
        <v>12.2</v>
      </c>
      <c r="F15" s="13">
        <v>0</v>
      </c>
      <c r="G15" s="14">
        <f>+E15+F15</f>
        <v>12.2</v>
      </c>
    </row>
    <row r="16" spans="1:7" ht="24">
      <c r="A16" s="7" t="s">
        <v>18</v>
      </c>
      <c r="B16" s="16">
        <v>0</v>
      </c>
      <c r="C16" s="16">
        <f>ROUND((B7+C7+B10+C10)*0.07,2)</f>
        <v>279.77999999999997</v>
      </c>
      <c r="D16" s="17">
        <f>+B16+C16</f>
        <v>279.77999999999997</v>
      </c>
      <c r="E16" s="16">
        <v>0</v>
      </c>
      <c r="F16" s="16">
        <f>ROUND((E7+F7+E10+F10)*0.07,2)</f>
        <v>294.52</v>
      </c>
      <c r="G16" s="17">
        <f>+E16+F16</f>
        <v>294.52</v>
      </c>
    </row>
    <row r="17" spans="1:7" ht="24">
      <c r="A17" s="7" t="s">
        <v>19</v>
      </c>
      <c r="B17" s="16">
        <f>+B18+B19+B20+B21</f>
        <v>0</v>
      </c>
      <c r="C17" s="16">
        <f t="shared" ref="C17:F17" si="2">+C18+C19+C20+C21</f>
        <v>3164.05</v>
      </c>
      <c r="D17" s="16">
        <f>+B17+C17</f>
        <v>3164.05</v>
      </c>
      <c r="E17" s="16">
        <f t="shared" si="2"/>
        <v>0</v>
      </c>
      <c r="F17" s="16">
        <f t="shared" si="2"/>
        <v>2672.5199999999995</v>
      </c>
      <c r="G17" s="16">
        <f t="shared" ref="G17:G22" si="3">+E17+F17</f>
        <v>2672.5199999999995</v>
      </c>
    </row>
    <row r="18" spans="1:7" ht="24">
      <c r="A18" s="9" t="s">
        <v>20</v>
      </c>
      <c r="B18" s="13">
        <v>0</v>
      </c>
      <c r="C18" s="13">
        <v>1286.96</v>
      </c>
      <c r="D18" s="13">
        <f t="shared" ref="D18:D22" si="4">+B18+C18</f>
        <v>1286.96</v>
      </c>
      <c r="E18" s="13">
        <v>0</v>
      </c>
      <c r="F18" s="13">
        <v>1200</v>
      </c>
      <c r="G18" s="14">
        <f t="shared" si="3"/>
        <v>1200</v>
      </c>
    </row>
    <row r="19" spans="1:7" ht="24">
      <c r="A19" s="18" t="s">
        <v>21</v>
      </c>
      <c r="B19" s="13">
        <v>0</v>
      </c>
      <c r="C19" s="13">
        <v>294.05</v>
      </c>
      <c r="D19" s="13">
        <f t="shared" si="4"/>
        <v>294.05</v>
      </c>
      <c r="E19" s="13">
        <v>0</v>
      </c>
      <c r="F19" s="13">
        <v>261.39</v>
      </c>
      <c r="G19" s="14">
        <f t="shared" si="3"/>
        <v>261.39</v>
      </c>
    </row>
    <row r="20" spans="1:7" ht="24">
      <c r="A20" s="18" t="s">
        <v>22</v>
      </c>
      <c r="B20" s="13">
        <v>0</v>
      </c>
      <c r="C20" s="13">
        <v>42</v>
      </c>
      <c r="D20" s="13">
        <f t="shared" si="4"/>
        <v>42</v>
      </c>
      <c r="E20" s="13">
        <v>0</v>
      </c>
      <c r="F20" s="13">
        <v>50.05</v>
      </c>
      <c r="G20" s="14">
        <f t="shared" si="3"/>
        <v>50.05</v>
      </c>
    </row>
    <row r="21" spans="1:7" s="20" customFormat="1" ht="24">
      <c r="A21" s="9" t="s">
        <v>23</v>
      </c>
      <c r="B21" s="19">
        <v>0</v>
      </c>
      <c r="C21" s="19">
        <v>1541.04</v>
      </c>
      <c r="D21" s="13">
        <f t="shared" si="4"/>
        <v>1541.04</v>
      </c>
      <c r="E21" s="19">
        <v>0</v>
      </c>
      <c r="F21" s="19">
        <v>1161.08</v>
      </c>
      <c r="G21" s="19">
        <f t="shared" si="3"/>
        <v>1161.08</v>
      </c>
    </row>
    <row r="22" spans="1:7" ht="24">
      <c r="A22" s="21" t="s">
        <v>24</v>
      </c>
      <c r="B22" s="16">
        <f>+B6+B17</f>
        <v>2229.4899999999998</v>
      </c>
      <c r="C22" s="16">
        <f>+C6+C17</f>
        <v>5211.18</v>
      </c>
      <c r="D22" s="16">
        <f t="shared" si="4"/>
        <v>7440.67</v>
      </c>
      <c r="E22" s="16">
        <f>SUM(E6,E17)</f>
        <v>2931.91</v>
      </c>
      <c r="F22" s="16">
        <f>SUM(F6,F17)</f>
        <v>4242.5099999999993</v>
      </c>
      <c r="G22" s="16">
        <f t="shared" si="3"/>
        <v>7174.4199999999992</v>
      </c>
    </row>
    <row r="23" spans="1:7" ht="24">
      <c r="A23" s="21" t="s">
        <v>25</v>
      </c>
      <c r="B23" s="16">
        <f>B22/B24</f>
        <v>9.5747906377496239</v>
      </c>
      <c r="C23" s="16">
        <f>C22/B24</f>
        <v>22.379987116169211</v>
      </c>
      <c r="D23" s="16">
        <f>D22/B24</f>
        <v>31.954777753918833</v>
      </c>
      <c r="E23" s="16">
        <f>E22/E24</f>
        <v>16.753771428571429</v>
      </c>
      <c r="F23" s="16">
        <f>F22/E24</f>
        <v>24.242914285714281</v>
      </c>
      <c r="G23" s="16">
        <f>G22/E24</f>
        <v>40.996685714285711</v>
      </c>
    </row>
    <row r="24" spans="1:7" s="20" customFormat="1" ht="24">
      <c r="A24" s="22" t="s">
        <v>26</v>
      </c>
      <c r="B24" s="37">
        <v>232.85</v>
      </c>
      <c r="C24" s="38"/>
      <c r="D24" s="39"/>
      <c r="E24" s="37">
        <v>175</v>
      </c>
      <c r="F24" s="38"/>
      <c r="G24" s="39"/>
    </row>
    <row r="25" spans="1:7" s="20" customFormat="1" ht="24">
      <c r="A25" s="22" t="s">
        <v>27</v>
      </c>
      <c r="B25" s="30">
        <v>47</v>
      </c>
      <c r="C25" s="31"/>
      <c r="D25" s="32"/>
      <c r="E25" s="30">
        <v>47</v>
      </c>
      <c r="F25" s="31"/>
      <c r="G25" s="32"/>
    </row>
    <row r="26" spans="1:7" ht="24">
      <c r="A26" s="22" t="s">
        <v>28</v>
      </c>
      <c r="B26" s="30">
        <f>B24*B25</f>
        <v>10943.949999999999</v>
      </c>
      <c r="C26" s="31"/>
      <c r="D26" s="32"/>
      <c r="E26" s="30">
        <f>E24*E25</f>
        <v>8225</v>
      </c>
      <c r="F26" s="31"/>
      <c r="G26" s="32"/>
    </row>
    <row r="27" spans="1:7" ht="24">
      <c r="A27" s="21" t="s">
        <v>29</v>
      </c>
      <c r="B27" s="27">
        <f>B26-B22</f>
        <v>8714.4599999999991</v>
      </c>
      <c r="C27" s="28"/>
      <c r="D27" s="27">
        <f>B26-D22</f>
        <v>3503.2799999999988</v>
      </c>
      <c r="E27" s="27">
        <f>E26-E22</f>
        <v>5293.09</v>
      </c>
      <c r="F27" s="28"/>
      <c r="G27" s="29">
        <f>E26-G22</f>
        <v>1050.5800000000008</v>
      </c>
    </row>
    <row r="28" spans="1:7" ht="24">
      <c r="A28" s="23" t="s">
        <v>30</v>
      </c>
      <c r="B28" s="26">
        <f>B25-B23</f>
        <v>37.425209362250378</v>
      </c>
      <c r="C28" s="24"/>
      <c r="D28" s="26">
        <f>B25-D23</f>
        <v>15.045222246081167</v>
      </c>
      <c r="E28" s="26">
        <f>E25-E23</f>
        <v>30.246228571428571</v>
      </c>
      <c r="F28" s="24"/>
      <c r="G28" s="25">
        <f>E25-G23</f>
        <v>6.0033142857142892</v>
      </c>
    </row>
  </sheetData>
  <mergeCells count="10">
    <mergeCell ref="B25:D25"/>
    <mergeCell ref="E25:G25"/>
    <mergeCell ref="B26:D26"/>
    <mergeCell ref="E26:G26"/>
    <mergeCell ref="A3:A5"/>
    <mergeCell ref="B3:G3"/>
    <mergeCell ref="B4:D4"/>
    <mergeCell ref="E4:G4"/>
    <mergeCell ref="B24:D24"/>
    <mergeCell ref="E24:G24"/>
  </mergeCells>
  <pageMargins left="0.28999999999999998" right="0.27" top="0.75" bottom="0.75" header="0.3" footer="0.3"/>
  <pageSetup paperSize="9" scale="90" orientation="portrait" r:id="rId1"/>
  <ignoredErrors>
    <ignoredError sqref="D6:D7 D10 D1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D31"/>
  <sheetViews>
    <sheetView workbookViewId="0">
      <selection activeCell="A3" sqref="A3:A5"/>
    </sheetView>
  </sheetViews>
  <sheetFormatPr defaultRowHeight="14.25"/>
  <cols>
    <col min="1" max="1" width="40.75" customWidth="1"/>
    <col min="2" max="4" width="13.25" customWidth="1"/>
  </cols>
  <sheetData>
    <row r="1" spans="1:4" ht="27.75">
      <c r="A1" s="1" t="s">
        <v>37</v>
      </c>
      <c r="B1" s="1"/>
      <c r="C1" s="1"/>
      <c r="D1" s="1"/>
    </row>
    <row r="2" spans="1:4" ht="21.75">
      <c r="A2" s="2"/>
      <c r="B2" s="2"/>
      <c r="C2" s="2"/>
      <c r="D2" s="3" t="s">
        <v>0</v>
      </c>
    </row>
    <row r="3" spans="1:4" ht="27.75">
      <c r="A3" s="40" t="s">
        <v>1</v>
      </c>
      <c r="B3" s="33" t="s">
        <v>32</v>
      </c>
      <c r="C3" s="34"/>
      <c r="D3" s="35"/>
    </row>
    <row r="4" spans="1:4" ht="27.75">
      <c r="A4" s="41"/>
      <c r="B4" s="36" t="s">
        <v>2</v>
      </c>
      <c r="C4" s="36"/>
      <c r="D4" s="36"/>
    </row>
    <row r="5" spans="1:4" ht="24">
      <c r="A5" s="42"/>
      <c r="B5" s="4" t="s">
        <v>4</v>
      </c>
      <c r="C5" s="4" t="s">
        <v>5</v>
      </c>
      <c r="D5" s="4" t="s">
        <v>6</v>
      </c>
    </row>
    <row r="6" spans="1:4" ht="24">
      <c r="A6" s="5" t="s">
        <v>7</v>
      </c>
      <c r="B6" s="6">
        <f>+B7+B12+B20</f>
        <v>13488.92</v>
      </c>
      <c r="C6" s="6">
        <f>+C7+C12+C20</f>
        <v>1605.78</v>
      </c>
      <c r="D6" s="6">
        <f t="shared" ref="D6:D18" si="0">+B6+C6</f>
        <v>15094.7</v>
      </c>
    </row>
    <row r="7" spans="1:4" ht="24">
      <c r="A7" s="7" t="s">
        <v>8</v>
      </c>
      <c r="B7" s="8">
        <f>+B8+B9+B10+B11</f>
        <v>8089.62</v>
      </c>
      <c r="C7" s="8">
        <f>+C8+C9+C10+C11</f>
        <v>265.33999999999997</v>
      </c>
      <c r="D7" s="8">
        <f t="shared" si="0"/>
        <v>8354.9599999999991</v>
      </c>
    </row>
    <row r="8" spans="1:4" ht="24">
      <c r="A8" s="9" t="s">
        <v>33</v>
      </c>
      <c r="B8" s="10">
        <v>2842.86</v>
      </c>
      <c r="C8" s="10">
        <v>0</v>
      </c>
      <c r="D8" s="10">
        <f t="shared" si="0"/>
        <v>2842.86</v>
      </c>
    </row>
    <row r="9" spans="1:4" ht="24">
      <c r="A9" s="9" t="s">
        <v>34</v>
      </c>
      <c r="B9" s="10">
        <v>1100.6300000000001</v>
      </c>
      <c r="C9" s="10">
        <v>0</v>
      </c>
      <c r="D9" s="10">
        <f t="shared" si="0"/>
        <v>1100.6300000000001</v>
      </c>
    </row>
    <row r="10" spans="1:4" ht="24">
      <c r="A10" s="9" t="s">
        <v>9</v>
      </c>
      <c r="B10" s="10">
        <v>1410.75</v>
      </c>
      <c r="C10" s="10">
        <v>265.33999999999997</v>
      </c>
      <c r="D10" s="10">
        <f t="shared" si="0"/>
        <v>1676.09</v>
      </c>
    </row>
    <row r="11" spans="1:4" ht="24">
      <c r="A11" s="9" t="s">
        <v>10</v>
      </c>
      <c r="B11" s="10">
        <v>2735.38</v>
      </c>
      <c r="C11" s="10">
        <v>0</v>
      </c>
      <c r="D11" s="10">
        <f t="shared" si="0"/>
        <v>2735.38</v>
      </c>
    </row>
    <row r="12" spans="1:4" ht="24">
      <c r="A12" s="7" t="s">
        <v>11</v>
      </c>
      <c r="B12" s="8">
        <f>+B13+B14+B15+B16+B17+B18+B19</f>
        <v>5399.3</v>
      </c>
      <c r="C12" s="8">
        <f>+C13+C14+C15+C16+C17+C18+C19</f>
        <v>352.94</v>
      </c>
      <c r="D12" s="8">
        <f t="shared" si="0"/>
        <v>5752.24</v>
      </c>
    </row>
    <row r="13" spans="1:4" ht="24">
      <c r="A13" s="9" t="s">
        <v>35</v>
      </c>
      <c r="B13" s="10">
        <v>3130.25</v>
      </c>
      <c r="C13" s="10">
        <v>352.94</v>
      </c>
      <c r="D13" s="11">
        <f t="shared" si="0"/>
        <v>3483.19</v>
      </c>
    </row>
    <row r="14" spans="1:4" ht="24">
      <c r="A14" s="9" t="s">
        <v>12</v>
      </c>
      <c r="B14" s="10">
        <v>1602.1</v>
      </c>
      <c r="C14" s="10">
        <v>0</v>
      </c>
      <c r="D14" s="11">
        <f t="shared" si="0"/>
        <v>1602.1</v>
      </c>
    </row>
    <row r="15" spans="1:4" ht="24">
      <c r="A15" s="9" t="s">
        <v>13</v>
      </c>
      <c r="B15" s="10">
        <v>320.64999999999998</v>
      </c>
      <c r="C15" s="12">
        <v>0</v>
      </c>
      <c r="D15" s="11">
        <f t="shared" si="0"/>
        <v>320.64999999999998</v>
      </c>
    </row>
    <row r="16" spans="1:4" ht="24">
      <c r="A16" s="9" t="s">
        <v>14</v>
      </c>
      <c r="B16" s="13">
        <v>263.19</v>
      </c>
      <c r="C16" s="13">
        <v>0</v>
      </c>
      <c r="D16" s="14">
        <f t="shared" si="0"/>
        <v>263.19</v>
      </c>
    </row>
    <row r="17" spans="1:4" ht="24">
      <c r="A17" s="15" t="s">
        <v>15</v>
      </c>
      <c r="B17" s="13">
        <v>6.81</v>
      </c>
      <c r="C17" s="13">
        <v>0</v>
      </c>
      <c r="D17" s="14">
        <f t="shared" si="0"/>
        <v>6.81</v>
      </c>
    </row>
    <row r="18" spans="1:4" ht="24">
      <c r="A18" s="9" t="s">
        <v>16</v>
      </c>
      <c r="B18" s="13">
        <v>75.88</v>
      </c>
      <c r="C18" s="13">
        <v>0</v>
      </c>
      <c r="D18" s="14">
        <f t="shared" si="0"/>
        <v>75.88</v>
      </c>
    </row>
    <row r="19" spans="1:4" ht="24">
      <c r="A19" s="9" t="s">
        <v>17</v>
      </c>
      <c r="B19" s="13">
        <v>0.42</v>
      </c>
      <c r="C19" s="13">
        <v>0</v>
      </c>
      <c r="D19" s="14">
        <f>+B19+C19</f>
        <v>0.42</v>
      </c>
    </row>
    <row r="20" spans="1:4" ht="24">
      <c r="A20" s="7" t="s">
        <v>18</v>
      </c>
      <c r="B20" s="16">
        <v>0</v>
      </c>
      <c r="C20" s="16">
        <f>ROUND((B7+C7+B12+C12)*0.07,2)</f>
        <v>987.5</v>
      </c>
      <c r="D20" s="17">
        <f>+B20+C20</f>
        <v>987.5</v>
      </c>
    </row>
    <row r="21" spans="1:4" ht="24">
      <c r="A21" s="7" t="s">
        <v>19</v>
      </c>
      <c r="B21" s="16">
        <f>+B22+B23+B24</f>
        <v>0</v>
      </c>
      <c r="C21" s="16">
        <f>+C22+C23+C24</f>
        <v>1280.1299999999999</v>
      </c>
      <c r="D21" s="16">
        <f>+B21+C21</f>
        <v>1280.1299999999999</v>
      </c>
    </row>
    <row r="22" spans="1:4" ht="24">
      <c r="A22" s="9" t="s">
        <v>20</v>
      </c>
      <c r="B22" s="13">
        <v>0</v>
      </c>
      <c r="C22" s="13">
        <v>1233.6199999999999</v>
      </c>
      <c r="D22" s="13">
        <f t="shared" ref="D22:D25" si="1">+B22+C22</f>
        <v>1233.6199999999999</v>
      </c>
    </row>
    <row r="23" spans="1:4" ht="24">
      <c r="A23" s="18" t="s">
        <v>21</v>
      </c>
      <c r="B23" s="13">
        <v>0</v>
      </c>
      <c r="C23" s="13">
        <v>37.96</v>
      </c>
      <c r="D23" s="13">
        <f t="shared" si="1"/>
        <v>37.96</v>
      </c>
    </row>
    <row r="24" spans="1:4" ht="24">
      <c r="A24" s="18" t="s">
        <v>22</v>
      </c>
      <c r="B24" s="13">
        <v>0</v>
      </c>
      <c r="C24" s="13">
        <v>8.5500000000000007</v>
      </c>
      <c r="D24" s="13">
        <f t="shared" si="1"/>
        <v>8.5500000000000007</v>
      </c>
    </row>
    <row r="25" spans="1:4" ht="24">
      <c r="A25" s="21" t="s">
        <v>24</v>
      </c>
      <c r="B25" s="16">
        <f>+B6+B21</f>
        <v>13488.92</v>
      </c>
      <c r="C25" s="16">
        <f>+C6+C21</f>
        <v>2885.91</v>
      </c>
      <c r="D25" s="16">
        <f t="shared" si="1"/>
        <v>16374.83</v>
      </c>
    </row>
    <row r="26" spans="1:4" ht="24">
      <c r="A26" s="21" t="s">
        <v>25</v>
      </c>
      <c r="B26" s="16">
        <f>B25/B27</f>
        <v>4.1937030346933133</v>
      </c>
      <c r="C26" s="16">
        <f>C25/B27</f>
        <v>0.89722894974925926</v>
      </c>
      <c r="D26" s="16">
        <f>D25/B27</f>
        <v>5.0909319844425722</v>
      </c>
    </row>
    <row r="27" spans="1:4" s="20" customFormat="1" ht="24">
      <c r="A27" s="22" t="s">
        <v>26</v>
      </c>
      <c r="B27" s="37">
        <v>3216.47</v>
      </c>
      <c r="C27" s="38"/>
      <c r="D27" s="39"/>
    </row>
    <row r="28" spans="1:4" s="20" customFormat="1" ht="24">
      <c r="A28" s="22" t="s">
        <v>27</v>
      </c>
      <c r="B28" s="30">
        <v>10.33</v>
      </c>
      <c r="C28" s="31"/>
      <c r="D28" s="32"/>
    </row>
    <row r="29" spans="1:4" ht="24">
      <c r="A29" s="22" t="s">
        <v>28</v>
      </c>
      <c r="B29" s="30">
        <f>B27*B28</f>
        <v>33226.1351</v>
      </c>
      <c r="C29" s="31"/>
      <c r="D29" s="32"/>
    </row>
    <row r="30" spans="1:4" ht="24">
      <c r="A30" s="21" t="s">
        <v>29</v>
      </c>
      <c r="B30" s="27">
        <f>B29-B25</f>
        <v>19737.215100000001</v>
      </c>
      <c r="C30" s="28"/>
      <c r="D30" s="27">
        <f>B29-D25</f>
        <v>16851.305099999998</v>
      </c>
    </row>
    <row r="31" spans="1:4" ht="24">
      <c r="A31" s="23" t="s">
        <v>30</v>
      </c>
      <c r="B31" s="26">
        <f>B28-B26</f>
        <v>6.1362969653066868</v>
      </c>
      <c r="C31" s="24"/>
      <c r="D31" s="26">
        <f>B28-D26</f>
        <v>5.2390680155574278</v>
      </c>
    </row>
  </sheetData>
  <mergeCells count="6">
    <mergeCell ref="B28:D28"/>
    <mergeCell ref="B29:D29"/>
    <mergeCell ref="A3:A5"/>
    <mergeCell ref="B3:D3"/>
    <mergeCell ref="B4:D4"/>
    <mergeCell ref="B27:D27"/>
  </mergeCells>
  <pageMargins left="0.82" right="0.7" top="0.75" bottom="0.75" header="0.3" footer="0.3"/>
  <pageSetup paperSize="9" scale="95" orientation="portrait" r:id="rId1"/>
  <ignoredErrors>
    <ignoredError sqref="D6:D7 D12 D2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D27"/>
  <sheetViews>
    <sheetView workbookViewId="0">
      <selection activeCell="A3" sqref="A3:A5"/>
    </sheetView>
  </sheetViews>
  <sheetFormatPr defaultRowHeight="14.25"/>
  <cols>
    <col min="1" max="1" width="40.75" customWidth="1"/>
    <col min="2" max="4" width="13" customWidth="1"/>
  </cols>
  <sheetData>
    <row r="1" spans="1:4" ht="27.75">
      <c r="A1" s="1" t="s">
        <v>38</v>
      </c>
      <c r="B1" s="1"/>
      <c r="C1" s="1"/>
      <c r="D1" s="1"/>
    </row>
    <row r="2" spans="1:4" ht="21.75">
      <c r="A2" s="2"/>
      <c r="B2" s="2"/>
      <c r="C2" s="2"/>
      <c r="D2" s="3" t="s">
        <v>0</v>
      </c>
    </row>
    <row r="3" spans="1:4" ht="27.75">
      <c r="A3" s="40" t="s">
        <v>1</v>
      </c>
      <c r="B3" s="33" t="s">
        <v>32</v>
      </c>
      <c r="C3" s="34"/>
      <c r="D3" s="35"/>
    </row>
    <row r="4" spans="1:4" ht="27.75">
      <c r="A4" s="41"/>
      <c r="B4" s="36" t="s">
        <v>2</v>
      </c>
      <c r="C4" s="36"/>
      <c r="D4" s="36"/>
    </row>
    <row r="5" spans="1:4" ht="24">
      <c r="A5" s="42"/>
      <c r="B5" s="4" t="s">
        <v>4</v>
      </c>
      <c r="C5" s="4" t="s">
        <v>5</v>
      </c>
      <c r="D5" s="4" t="s">
        <v>6</v>
      </c>
    </row>
    <row r="6" spans="1:4" ht="24">
      <c r="A6" s="5" t="s">
        <v>7</v>
      </c>
      <c r="B6" s="6">
        <f>+B7+B10+B15</f>
        <v>983</v>
      </c>
      <c r="C6" s="6">
        <f>+C7+C10+C15</f>
        <v>2777.85</v>
      </c>
      <c r="D6" s="6">
        <f t="shared" ref="D6:D14" si="0">+B6+C6</f>
        <v>3760.85</v>
      </c>
    </row>
    <row r="7" spans="1:4" ht="24">
      <c r="A7" s="7" t="s">
        <v>8</v>
      </c>
      <c r="B7" s="8">
        <f>+B8+B9</f>
        <v>525</v>
      </c>
      <c r="C7" s="8">
        <f>+C8+C9</f>
        <v>2531.81</v>
      </c>
      <c r="D7" s="8">
        <f t="shared" si="0"/>
        <v>3056.81</v>
      </c>
    </row>
    <row r="8" spans="1:4" ht="24">
      <c r="A8" s="9" t="s">
        <v>9</v>
      </c>
      <c r="B8" s="10">
        <v>0</v>
      </c>
      <c r="C8" s="10">
        <v>1644.31</v>
      </c>
      <c r="D8" s="10">
        <f t="shared" si="0"/>
        <v>1644.31</v>
      </c>
    </row>
    <row r="9" spans="1:4" ht="24">
      <c r="A9" s="9" t="s">
        <v>10</v>
      </c>
      <c r="B9" s="10">
        <v>525</v>
      </c>
      <c r="C9" s="10">
        <v>887.5</v>
      </c>
      <c r="D9" s="10">
        <f t="shared" si="0"/>
        <v>1412.5</v>
      </c>
    </row>
    <row r="10" spans="1:4" ht="24">
      <c r="A10" s="7" t="s">
        <v>11</v>
      </c>
      <c r="B10" s="8">
        <f>+B11+B12+B13+B14</f>
        <v>458.00000000000006</v>
      </c>
      <c r="C10" s="8">
        <f>+C11+C12+C13+C14</f>
        <v>0</v>
      </c>
      <c r="D10" s="8">
        <f t="shared" si="0"/>
        <v>458.00000000000006</v>
      </c>
    </row>
    <row r="11" spans="1:4" ht="24">
      <c r="A11" s="9" t="s">
        <v>12</v>
      </c>
      <c r="B11" s="10">
        <v>158.33000000000001</v>
      </c>
      <c r="C11" s="10">
        <v>0</v>
      </c>
      <c r="D11" s="11">
        <f t="shared" si="0"/>
        <v>158.33000000000001</v>
      </c>
    </row>
    <row r="12" spans="1:4" ht="24">
      <c r="A12" s="9" t="s">
        <v>13</v>
      </c>
      <c r="B12" s="10">
        <v>0</v>
      </c>
      <c r="C12" s="12">
        <v>0</v>
      </c>
      <c r="D12" s="11">
        <f t="shared" si="0"/>
        <v>0</v>
      </c>
    </row>
    <row r="13" spans="1:4" ht="24">
      <c r="A13" s="15" t="s">
        <v>15</v>
      </c>
      <c r="B13" s="13">
        <v>248</v>
      </c>
      <c r="C13" s="13">
        <v>0</v>
      </c>
      <c r="D13" s="14">
        <f t="shared" si="0"/>
        <v>248</v>
      </c>
    </row>
    <row r="14" spans="1:4" ht="24">
      <c r="A14" s="9" t="s">
        <v>16</v>
      </c>
      <c r="B14" s="13">
        <v>51.67</v>
      </c>
      <c r="C14" s="13">
        <v>0</v>
      </c>
      <c r="D14" s="14">
        <f t="shared" si="0"/>
        <v>51.67</v>
      </c>
    </row>
    <row r="15" spans="1:4" ht="24">
      <c r="A15" s="7" t="s">
        <v>18</v>
      </c>
      <c r="B15" s="16">
        <v>0</v>
      </c>
      <c r="C15" s="16">
        <f>ROUND((B7+C7+B10+C10)*0.07,2)</f>
        <v>246.04</v>
      </c>
      <c r="D15" s="17">
        <f>+B15+C15</f>
        <v>246.04</v>
      </c>
    </row>
    <row r="16" spans="1:4" ht="24">
      <c r="A16" s="7" t="s">
        <v>19</v>
      </c>
      <c r="B16" s="16">
        <f>+B17+B18+B19+B20</f>
        <v>545.79</v>
      </c>
      <c r="C16" s="16">
        <f>+C17+C18+C19+C20</f>
        <v>2273.17</v>
      </c>
      <c r="D16" s="16">
        <f>+B16+C16</f>
        <v>2818.96</v>
      </c>
    </row>
    <row r="17" spans="1:4" ht="24">
      <c r="A17" s="9" t="s">
        <v>20</v>
      </c>
      <c r="B17" s="13">
        <v>0</v>
      </c>
      <c r="C17" s="13">
        <v>1325</v>
      </c>
      <c r="D17" s="13">
        <f t="shared" ref="D17:D21" si="1">+B17+C17</f>
        <v>1325</v>
      </c>
    </row>
    <row r="18" spans="1:4" ht="24">
      <c r="A18" s="18" t="s">
        <v>21</v>
      </c>
      <c r="B18" s="13">
        <v>0</v>
      </c>
      <c r="C18" s="13">
        <v>366.3</v>
      </c>
      <c r="D18" s="13">
        <f t="shared" si="1"/>
        <v>366.3</v>
      </c>
    </row>
    <row r="19" spans="1:4" ht="24">
      <c r="A19" s="18" t="s">
        <v>22</v>
      </c>
      <c r="B19" s="13">
        <v>0</v>
      </c>
      <c r="C19" s="13">
        <v>69.77</v>
      </c>
      <c r="D19" s="13">
        <f t="shared" si="1"/>
        <v>69.77</v>
      </c>
    </row>
    <row r="20" spans="1:4" s="20" customFormat="1" ht="24">
      <c r="A20" s="9" t="s">
        <v>23</v>
      </c>
      <c r="B20" s="19">
        <v>545.79</v>
      </c>
      <c r="C20" s="19">
        <v>512.1</v>
      </c>
      <c r="D20" s="13">
        <f t="shared" si="1"/>
        <v>1057.8899999999999</v>
      </c>
    </row>
    <row r="21" spans="1:4" ht="24">
      <c r="A21" s="21" t="s">
        <v>24</v>
      </c>
      <c r="B21" s="16">
        <f>+B6+B16</f>
        <v>1528.79</v>
      </c>
      <c r="C21" s="16">
        <f>+C6+C16</f>
        <v>5051.0200000000004</v>
      </c>
      <c r="D21" s="16">
        <f t="shared" si="1"/>
        <v>6579.81</v>
      </c>
    </row>
    <row r="22" spans="1:4" ht="24">
      <c r="A22" s="21" t="s">
        <v>25</v>
      </c>
      <c r="B22" s="16">
        <f>B21/B23</f>
        <v>1.0842482269503546</v>
      </c>
      <c r="C22" s="16">
        <f>C21/B23</f>
        <v>3.5822836879432627</v>
      </c>
      <c r="D22" s="16">
        <f>D21/B23</f>
        <v>4.6665319148936177</v>
      </c>
    </row>
    <row r="23" spans="1:4" s="20" customFormat="1" ht="24">
      <c r="A23" s="22" t="s">
        <v>26</v>
      </c>
      <c r="B23" s="37">
        <v>1410</v>
      </c>
      <c r="C23" s="38"/>
      <c r="D23" s="39"/>
    </row>
    <row r="24" spans="1:4" s="20" customFormat="1" ht="24">
      <c r="A24" s="22" t="s">
        <v>27</v>
      </c>
      <c r="B24" s="30">
        <v>24.39</v>
      </c>
      <c r="C24" s="31"/>
      <c r="D24" s="32"/>
    </row>
    <row r="25" spans="1:4" ht="24">
      <c r="A25" s="22" t="s">
        <v>28</v>
      </c>
      <c r="B25" s="30">
        <f>B23*B24</f>
        <v>34389.9</v>
      </c>
      <c r="C25" s="31"/>
      <c r="D25" s="32"/>
    </row>
    <row r="26" spans="1:4" ht="24">
      <c r="A26" s="21" t="s">
        <v>29</v>
      </c>
      <c r="B26" s="27">
        <f>B25-B21</f>
        <v>32861.11</v>
      </c>
      <c r="C26" s="28"/>
      <c r="D26" s="27">
        <f>B25-D21</f>
        <v>27810.09</v>
      </c>
    </row>
    <row r="27" spans="1:4" ht="24">
      <c r="A27" s="23" t="s">
        <v>30</v>
      </c>
      <c r="B27" s="26">
        <f>B24-B22</f>
        <v>23.305751773049646</v>
      </c>
      <c r="C27" s="24"/>
      <c r="D27" s="26">
        <f>B24-D22</f>
        <v>19.723468085106383</v>
      </c>
    </row>
  </sheetData>
  <mergeCells count="6">
    <mergeCell ref="B24:D24"/>
    <mergeCell ref="B25:D25"/>
    <mergeCell ref="A3:A5"/>
    <mergeCell ref="B3:D3"/>
    <mergeCell ref="B4:D4"/>
    <mergeCell ref="B23:D23"/>
  </mergeCells>
  <pageMargins left="0.7" right="0.7" top="0.75" bottom="0.75" header="0.3" footer="0.3"/>
  <pageSetup paperSize="9" orientation="portrait" r:id="rId1"/>
  <ignoredErrors>
    <ignoredError sqref="D6:D7 D10 D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ยางพารา</vt:lpstr>
      <vt:lpstr>สับปะรด</vt:lpstr>
      <vt:lpstr>มะพร้าวน้ำหอม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ิปิยมาภรณ์ ศรีสุข</dc:creator>
  <cp:lastModifiedBy>1219</cp:lastModifiedBy>
  <cp:lastPrinted>2018-10-18T08:24:24Z</cp:lastPrinted>
  <dcterms:created xsi:type="dcterms:W3CDTF">2018-08-20T03:58:31Z</dcterms:created>
  <dcterms:modified xsi:type="dcterms:W3CDTF">2018-10-18T08:24:30Z</dcterms:modified>
</cp:coreProperties>
</file>