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ยางพารา" sheetId="1" r:id="rId1"/>
    <sheet name="ปาล์มน้ำมัน" sheetId="5" r:id="rId2"/>
    <sheet name="ทุเรียน" sheetId="3" r:id="rId3"/>
    <sheet name="มังคุด" sheetId="2" r:id="rId4"/>
  </sheets>
  <calcPr calcId="125725"/>
</workbook>
</file>

<file path=xl/calcChain.xml><?xml version="1.0" encoding="utf-8"?>
<calcChain xmlns="http://schemas.openxmlformats.org/spreadsheetml/2006/main">
  <c r="D13" i="5"/>
  <c r="E27" i="2"/>
  <c r="B27"/>
  <c r="G22"/>
  <c r="D22"/>
  <c r="G21"/>
  <c r="D21"/>
  <c r="G20"/>
  <c r="D20"/>
  <c r="G19"/>
  <c r="D19"/>
  <c r="F18"/>
  <c r="E18"/>
  <c r="G18" s="1"/>
  <c r="C18"/>
  <c r="B18"/>
  <c r="D18" s="1"/>
  <c r="G16"/>
  <c r="D16"/>
  <c r="G15"/>
  <c r="D15"/>
  <c r="G14"/>
  <c r="D14"/>
  <c r="G13"/>
  <c r="D13"/>
  <c r="G12"/>
  <c r="D12"/>
  <c r="G11"/>
  <c r="G10" s="1"/>
  <c r="D11"/>
  <c r="D10" s="1"/>
  <c r="F10"/>
  <c r="E10"/>
  <c r="C10"/>
  <c r="B10"/>
  <c r="G9"/>
  <c r="D9"/>
  <c r="G8"/>
  <c r="G7" s="1"/>
  <c r="D8"/>
  <c r="D7" s="1"/>
  <c r="F7"/>
  <c r="E7"/>
  <c r="C7"/>
  <c r="B7"/>
  <c r="E6" l="1"/>
  <c r="E23" s="1"/>
  <c r="E28" s="1"/>
  <c r="B6"/>
  <c r="B23" s="1"/>
  <c r="B28" s="1"/>
  <c r="F17"/>
  <c r="F6" s="1"/>
  <c r="F23" s="1"/>
  <c r="F24" s="1"/>
  <c r="C17"/>
  <c r="C6" s="1"/>
  <c r="C23" s="1"/>
  <c r="C24" s="1"/>
  <c r="D17"/>
  <c r="D6" s="1"/>
  <c r="G17"/>
  <c r="G6" s="1"/>
  <c r="E24" l="1"/>
  <c r="E29" s="1"/>
  <c r="B24"/>
  <c r="B29" s="1"/>
  <c r="G23"/>
  <c r="G24" s="1"/>
  <c r="G29" s="1"/>
  <c r="D23"/>
  <c r="D24" s="1"/>
  <c r="D29" s="1"/>
  <c r="G28" l="1"/>
  <c r="D28"/>
  <c r="D18" i="1"/>
  <c r="D19"/>
  <c r="D20"/>
  <c r="D21"/>
  <c r="E27" i="3"/>
  <c r="B27"/>
  <c r="G22"/>
  <c r="D22"/>
  <c r="G21"/>
  <c r="D21"/>
  <c r="G20"/>
  <c r="D20"/>
  <c r="G19"/>
  <c r="G18" s="1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E27" i="5"/>
  <c r="B27"/>
  <c r="G22"/>
  <c r="D22"/>
  <c r="G21"/>
  <c r="D21"/>
  <c r="G20"/>
  <c r="D20"/>
  <c r="G19"/>
  <c r="D19"/>
  <c r="F18"/>
  <c r="G18" s="1"/>
  <c r="C18"/>
  <c r="B18"/>
  <c r="G16"/>
  <c r="D16"/>
  <c r="G15"/>
  <c r="D15"/>
  <c r="G14"/>
  <c r="D14"/>
  <c r="G12"/>
  <c r="D12"/>
  <c r="G11"/>
  <c r="D11"/>
  <c r="E10"/>
  <c r="G10" s="1"/>
  <c r="B10"/>
  <c r="G9"/>
  <c r="D9"/>
  <c r="G8"/>
  <c r="D8"/>
  <c r="F7"/>
  <c r="E7"/>
  <c r="C7"/>
  <c r="B7"/>
  <c r="B6" s="1"/>
  <c r="B23" s="1"/>
  <c r="E26" i="1"/>
  <c r="B26"/>
  <c r="G21"/>
  <c r="G20"/>
  <c r="G19"/>
  <c r="G18"/>
  <c r="F17"/>
  <c r="E17"/>
  <c r="C17"/>
  <c r="B17"/>
  <c r="G15"/>
  <c r="D15"/>
  <c r="G14"/>
  <c r="D14"/>
  <c r="G13"/>
  <c r="D13"/>
  <c r="G12"/>
  <c r="D12"/>
  <c r="G11"/>
  <c r="D11"/>
  <c r="F10"/>
  <c r="E10"/>
  <c r="C10"/>
  <c r="B10"/>
  <c r="G9"/>
  <c r="D9"/>
  <c r="G8"/>
  <c r="D8"/>
  <c r="D7" s="1"/>
  <c r="F7"/>
  <c r="E7"/>
  <c r="E6" s="1"/>
  <c r="C7"/>
  <c r="B7"/>
  <c r="G7" l="1"/>
  <c r="D17"/>
  <c r="E22"/>
  <c r="E23" s="1"/>
  <c r="E28" s="1"/>
  <c r="D18" i="3"/>
  <c r="C16" i="1"/>
  <c r="C6" s="1"/>
  <c r="C22" s="1"/>
  <c r="C23" s="1"/>
  <c r="G10"/>
  <c r="G17"/>
  <c r="D7" i="3"/>
  <c r="D18" i="5"/>
  <c r="D10"/>
  <c r="C17"/>
  <c r="C6" s="1"/>
  <c r="G10" i="3"/>
  <c r="E6"/>
  <c r="E23" s="1"/>
  <c r="E28" s="1"/>
  <c r="G7"/>
  <c r="D10"/>
  <c r="B6"/>
  <c r="B23" s="1"/>
  <c r="B28" s="1"/>
  <c r="F16" i="1"/>
  <c r="G16" s="1"/>
  <c r="B6"/>
  <c r="B22" s="1"/>
  <c r="B27" s="1"/>
  <c r="D10"/>
  <c r="C17" i="3"/>
  <c r="C6" s="1"/>
  <c r="C23" s="1"/>
  <c r="C24" s="1"/>
  <c r="F17"/>
  <c r="G17" s="1"/>
  <c r="B24"/>
  <c r="B29" s="1"/>
  <c r="G7" i="5"/>
  <c r="B24"/>
  <c r="B29" s="1"/>
  <c r="B28"/>
  <c r="F17"/>
  <c r="E6"/>
  <c r="D7"/>
  <c r="E27" i="1"/>
  <c r="F6" l="1"/>
  <c r="F22" s="1"/>
  <c r="F23" s="1"/>
  <c r="G6"/>
  <c r="G22" s="1"/>
  <c r="G23" s="1"/>
  <c r="G28" s="1"/>
  <c r="B23"/>
  <c r="B28" s="1"/>
  <c r="G6" i="3"/>
  <c r="D17" i="5"/>
  <c r="F6" i="3"/>
  <c r="F23" s="1"/>
  <c r="F24" s="1"/>
  <c r="E24"/>
  <c r="E29" s="1"/>
  <c r="D17"/>
  <c r="D6" s="1"/>
  <c r="D23"/>
  <c r="C23" i="5"/>
  <c r="C24" s="1"/>
  <c r="D6"/>
  <c r="G17"/>
  <c r="F6"/>
  <c r="F23" s="1"/>
  <c r="F24" s="1"/>
  <c r="E23"/>
  <c r="D16" i="1"/>
  <c r="D6" s="1"/>
  <c r="D22" s="1"/>
  <c r="G27" l="1"/>
  <c r="G6" i="5"/>
  <c r="D23"/>
  <c r="D28" s="1"/>
  <c r="G23" i="3"/>
  <c r="G24" s="1"/>
  <c r="G29" s="1"/>
  <c r="D24"/>
  <c r="D29" s="1"/>
  <c r="D28"/>
  <c r="E24" i="5"/>
  <c r="E29" s="1"/>
  <c r="E28"/>
  <c r="G23"/>
  <c r="D23" i="1"/>
  <c r="D28" s="1"/>
  <c r="D27"/>
  <c r="G28" i="3" l="1"/>
  <c r="D24" i="5"/>
  <c r="D29" s="1"/>
  <c r="G24"/>
  <c r="G29" s="1"/>
  <c r="G28"/>
</calcChain>
</file>

<file path=xl/sharedStrings.xml><?xml version="1.0" encoding="utf-8"?>
<sst xmlns="http://schemas.openxmlformats.org/spreadsheetml/2006/main" count="144" uniqueCount="84">
  <si>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</si>
  <si>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</si>
  <si>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</si>
  <si>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</si>
  <si>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</si>
  <si>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</si>
  <si>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</si>
  <si>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</si>
  <si>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</si>
  <si>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</si>
  <si>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</si>
  <si>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</si>
  <si>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</si>
  <si>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</si>
  <si>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</si>
  <si>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</si>
  <si>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</si>
  <si>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</si>
  <si>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</si>
  <si>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</si>
  <si>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</si>
  <si>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</si>
  <si>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</si>
  <si>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</si>
  <si>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</si>
  <si>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</si>
  <si>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</si>
  <si>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</si>
  <si>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1.ต้นทุนผันแปร</t>
  </si>
  <si>
    <t xml:space="preserve">    1.1 ค่าแรงงาน</t>
  </si>
  <si>
    <t xml:space="preserve">           ดูแลรักษา</t>
  </si>
  <si>
    <t xml:space="preserve">           เก็บเกี่ยว</t>
  </si>
  <si>
    <t xml:space="preserve">   1.2 ค่าวัสดุ</t>
  </si>
  <si>
    <t xml:space="preserve">          ค่าปุ๋ย</t>
  </si>
  <si>
    <t xml:space="preserve">           ค่ายาป้องกันกำจัดศัตรูและวัชพืช</t>
  </si>
  <si>
    <t xml:space="preserve">          ค่าน้ำมันเชื้อเพลิงและหล่อลื่น</t>
  </si>
  <si>
    <t xml:space="preserve">          ค่าวัสดุการเกษตรและวัสดุสิ้นเปลือง</t>
  </si>
  <si>
    <t xml:space="preserve">          ค่าซ่อมแซมอุปกรณ์การเกษตร</t>
  </si>
  <si>
    <t xml:space="preserve">   1.3 ค่าเสียโอกาสเงินลงทุน</t>
  </si>
  <si>
    <t>2. ต้นทุนคงที่</t>
  </si>
  <si>
    <t xml:space="preserve">    ค่าเช่าที่ดิน</t>
  </si>
  <si>
    <t xml:space="preserve">    ค่าเสื่อมอุปกรณ์การเกษตร</t>
  </si>
  <si>
    <t xml:space="preserve">     ค่าเสียโอกาสเงินลงทุนอุปกรณ์การเกษตร</t>
  </si>
  <si>
    <t xml:space="preserve">    เฉลี่ยต้นทุนก่อนให้ผล</t>
  </si>
  <si>
    <t>3. ต้นทุนรวมต่อไร่</t>
  </si>
  <si>
    <t>5. ผลผลิตต่อไร่ (กก.ปาล์มทะลาย)</t>
  </si>
  <si>
    <t>7. ผลตอบแทนต่อไร่</t>
  </si>
  <si>
    <t>9. ผลตอบแทนสุทธิต่อกิโลกรัม</t>
  </si>
  <si>
    <t/>
  </si>
  <si>
    <t>หน่วย : บาท/ไร่</t>
  </si>
  <si>
    <t>1.3  ค่าเสียโอกาสเงินลงทุน</t>
  </si>
  <si>
    <t xml:space="preserve">     หน่วย:บาท/ไร่</t>
  </si>
  <si>
    <t>1.  ต้นทุนผันแปร</t>
  </si>
  <si>
    <t xml:space="preserve">       ดูแลรักษา</t>
  </si>
  <si>
    <t xml:space="preserve">       เก็บเกี่ยวรวบรวม</t>
  </si>
  <si>
    <t xml:space="preserve">       ค่ายาปราบวัชพืชและศัตรูพืช</t>
  </si>
  <si>
    <t xml:space="preserve">       ค่าน้ำมันเชื้อเพลิงและหล่อลื่น</t>
  </si>
  <si>
    <t xml:space="preserve">       ค่าวัสดุการเกษตรและวัสดุสิ้นเปลือง</t>
  </si>
  <si>
    <t xml:space="preserve">       ค่าซ่อมแซมอุปกรณ์เกษตร</t>
  </si>
  <si>
    <t xml:space="preserve">       สารเคมีอื่นๆ</t>
  </si>
  <si>
    <t xml:space="preserve">   ค่าใช้ที่ดิน</t>
  </si>
  <si>
    <t xml:space="preserve">   ค่าเสื่อมอุปกรณ์การเกษตร</t>
  </si>
  <si>
    <t xml:space="preserve">   ค่าเสียโอกาสเงินลงทุนอุปกรณ์การเกษตร</t>
  </si>
  <si>
    <t xml:space="preserve">   ค่าเฉลี่ยต้นทุนก่อนให้ผลผลิต  </t>
  </si>
  <si>
    <t>4.  ต้นทุนรวมต่อกิโลกรัม (บาท/กก.)</t>
  </si>
  <si>
    <t>5.  ผลผลิตต่อไร่ (กก./ไร่)</t>
  </si>
  <si>
    <t>S1</t>
  </si>
  <si>
    <t>N</t>
  </si>
  <si>
    <t>นครศรีธรรมราช</t>
  </si>
  <si>
    <t>1. ต้นทุนผันแปร</t>
  </si>
  <si>
    <t xml:space="preserve">  1.1 ค่าแรงงาน</t>
  </si>
  <si>
    <t xml:space="preserve">  1.2 ค่าวัสดุ</t>
  </si>
  <si>
    <t xml:space="preserve">       ค่ายาปราบศัตรูพืชและวัชพืช</t>
  </si>
  <si>
    <t xml:space="preserve">       ค่าสารอื่นๆ และวัสดุปรับปรุงดิน</t>
  </si>
  <si>
    <t xml:space="preserve">    1.3  ค่าเสียโอกาสเงินลงทุน</t>
  </si>
  <si>
    <t>2.ต้นทุนคงที่</t>
  </si>
  <si>
    <t xml:space="preserve">   ค่าเช่าที่ดิน</t>
  </si>
  <si>
    <t xml:space="preserve">    ค่าเสียโอกาสเงินลงทุนอุปกรณ์การเกษตร</t>
  </si>
  <si>
    <t xml:space="preserve">   ต้นทุนก่อนให้ผลผลิตเฉลี่ยต่อไร่ต่อปี</t>
  </si>
  <si>
    <t xml:space="preserve">           ค่าสารอื่นๆ และวัสดุปรับปรุงดิน</t>
  </si>
  <si>
    <t>ตารางที่ 95 ต้นทุนการผลิตยางพารา แยกตามลักษณะความเหมาะสมของพื้นที่</t>
  </si>
  <si>
    <t>ตารางที่ 96 ต้นทุนการผลิตปาล์มน้ำมัน แยกตามลักษณะความเหมาะสมของพื้นที่</t>
  </si>
  <si>
    <t>ตารางที่ 97 ต้นทุนการผลิตทุเรียน แยกตามลักษณะความเหมาะสมของพื้นที่</t>
  </si>
  <si>
    <t>ตารางที่ 98 ต้นทุนการผลิตมังคุด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</si>
</sst>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87" formatCode="_-* #,##0.00_-;\-* #,##0.00_-;_-* &quot;-&quot;??_-;_-@_-"/>
    <numFmt numFmtId="188" formatCode="General_)"/>
    <numFmt numFmtId="189" formatCode="#,##0.00_ ;\-#,##0.00\ "/>
  </numFmts>
  <fonts count="12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4"/>
      <name val="CordiaUPC"/>
      <family val="2"/>
    </font>
    <font>
      <sz val="11"/>
      <color theme="1"/>
      <name val="Tahoma"/>
      <family val="2"/>
      <scheme val="minor"/>
    </font>
    <font>
      <b/>
      <sz val="14"/>
      <color theme="1"/>
      <name val="TH SarabunPSK"/>
      <family val="2"/>
    </font>
    <font>
      <sz val="14"/>
      <name val="Cordia New"/>
      <family val="2"/>
    </font>
    <font>
      <b/>
      <sz val="14"/>
      <color indexed="12"/>
      <name val="TH SarabunPSK"/>
      <family val="2"/>
    </font>
    <font>
      <b/>
      <sz val="14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9" fillId="0" borderId="0"/>
    <xf numFmtId="0" fontId="6" fillId="0" borderId="0"/>
    <xf numFmtId="0" fontId="6" fillId="0" borderId="0"/>
  </cellStyleXfs>
  <cellXfs count="143">
    <xf numFmtId="0" fontId="0" fillId="0" borderId="0" xfId="0"/>
    <xf numFmtId="43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>
      <alignment horizontal="right"/>
    </xf>
    <xf numFmtId="43" fontId="3" fillId="0" borderId="0" xfId="1" applyNumberFormat="1" applyFont="1" applyFill="1" applyBorder="1" applyAlignment="1"/>
    <xf numFmtId="43" fontId="3" fillId="0" borderId="0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43" fontId="5" fillId="0" borderId="0" xfId="1" applyNumberFormat="1" applyFont="1" applyFill="1" applyBorder="1" applyAlignment="1"/>
    <xf numFmtId="43" fontId="5" fillId="0" borderId="0" xfId="1" applyNumberFormat="1" applyFont="1" applyFill="1" applyBorder="1" applyAlignment="1">
      <alignment horizontal="right"/>
    </xf>
    <xf numFmtId="187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43" fontId="4" fillId="0" borderId="0" xfId="1" applyNumberFormat="1" applyFont="1" applyFill="1" applyBorder="1" applyAlignment="1"/>
    <xf numFmtId="187" fontId="5" fillId="0" borderId="5" xfId="1" applyNumberFormat="1" applyFont="1" applyFill="1" applyBorder="1" applyAlignment="1">
      <alignment horizontal="center" vertical="center"/>
    </xf>
    <xf numFmtId="187" fontId="5" fillId="0" borderId="6" xfId="1" applyNumberFormat="1" applyFont="1" applyFill="1" applyBorder="1" applyAlignment="1">
      <alignment horizontal="center" vertical="center"/>
    </xf>
    <xf numFmtId="43" fontId="5" fillId="0" borderId="7" xfId="1" applyNumberFormat="1" applyFont="1" applyFill="1" applyBorder="1" applyAlignment="1"/>
    <xf numFmtId="187" fontId="5" fillId="0" borderId="7" xfId="3" applyNumberFormat="1" applyFont="1" applyFill="1" applyBorder="1" applyAlignment="1">
      <alignment horizontal="right"/>
    </xf>
    <xf numFmtId="4" fontId="5" fillId="0" borderId="7" xfId="3" applyNumberFormat="1" applyFont="1" applyFill="1" applyBorder="1" applyAlignment="1">
      <alignment horizontal="right"/>
    </xf>
    <xf numFmtId="43" fontId="5" fillId="0" borderId="8" xfId="1" applyNumberFormat="1" applyFont="1" applyFill="1" applyBorder="1" applyAlignment="1"/>
    <xf numFmtId="187" fontId="5" fillId="0" borderId="8" xfId="3" applyNumberFormat="1" applyFont="1" applyFill="1" applyBorder="1" applyAlignment="1">
      <alignment horizontal="right"/>
    </xf>
    <xf numFmtId="4" fontId="5" fillId="0" borderId="8" xfId="3" applyNumberFormat="1" applyFont="1" applyFill="1" applyBorder="1" applyAlignment="1">
      <alignment horizontal="right"/>
    </xf>
    <xf numFmtId="43" fontId="4" fillId="0" borderId="8" xfId="1" applyNumberFormat="1" applyFont="1" applyFill="1" applyBorder="1" applyAlignment="1"/>
    <xf numFmtId="187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NumberFormat="1" applyFont="1" applyFill="1" applyBorder="1" applyAlignment="1">
      <alignment horizontal="left"/>
    </xf>
    <xf numFmtId="0" fontId="8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NumberFormat="1" applyFont="1" applyFill="1"/>
    <xf numFmtId="4" fontId="5" fillId="0" borderId="8" xfId="3" applyNumberFormat="1" applyFont="1" applyFill="1" applyBorder="1" applyAlignment="1">
      <alignment horizontal="center"/>
    </xf>
    <xf numFmtId="4" fontId="5" fillId="0" borderId="8" xfId="2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15" xfId="2" applyNumberFormat="1" applyFont="1" applyFill="1" applyBorder="1" applyAlignment="1"/>
    <xf numFmtId="4" fontId="5" fillId="0" borderId="15" xfId="1" applyNumberFormat="1" applyFont="1" applyFill="1" applyBorder="1" applyAlignment="1">
      <alignment horizontal="center"/>
    </xf>
    <xf numFmtId="4" fontId="4" fillId="0" borderId="0" xfId="3" applyNumberFormat="1" applyFont="1" applyFill="1" applyBorder="1" applyAlignment="1"/>
    <xf numFmtId="0" fontId="4" fillId="0" borderId="0" xfId="3" applyFont="1" applyFill="1"/>
    <xf numFmtId="188" fontId="2" fillId="0" borderId="0" xfId="3" applyNumberFormat="1" applyFont="1" applyFill="1" applyBorder="1" applyAlignment="1" applyProtection="1">
      <alignment horizontal="left"/>
    </xf>
    <xf numFmtId="0" fontId="4" fillId="0" borderId="0" xfId="2" applyFont="1"/>
    <xf numFmtId="0" fontId="4" fillId="0" borderId="0" xfId="2" applyFont="1" applyAlignment="1">
      <alignment vertical="center"/>
    </xf>
    <xf numFmtId="187" fontId="5" fillId="0" borderId="16" xfId="1" applyNumberFormat="1" applyFont="1" applyFill="1" applyBorder="1" applyAlignment="1">
      <alignment vertical="center"/>
    </xf>
    <xf numFmtId="187" fontId="5" fillId="0" borderId="7" xfId="3" applyNumberFormat="1" applyFont="1" applyFill="1" applyBorder="1" applyAlignment="1">
      <alignment horizontal="right" vertical="center"/>
    </xf>
    <xf numFmtId="187" fontId="5" fillId="0" borderId="7" xfId="1" applyNumberFormat="1" applyFont="1" applyFill="1" applyBorder="1" applyAlignment="1">
      <alignment horizontal="right" vertical="center"/>
    </xf>
    <xf numFmtId="187" fontId="5" fillId="0" borderId="8" xfId="1" applyNumberFormat="1" applyFont="1" applyFill="1" applyBorder="1" applyAlignment="1">
      <alignment vertical="center"/>
    </xf>
    <xf numFmtId="187" fontId="5" fillId="0" borderId="8" xfId="3" applyNumberFormat="1" applyFont="1" applyFill="1" applyBorder="1" applyAlignment="1">
      <alignment horizontal="right" vertical="center"/>
    </xf>
    <xf numFmtId="187" fontId="5" fillId="0" borderId="8" xfId="1" applyNumberFormat="1" applyFont="1" applyFill="1" applyBorder="1" applyAlignment="1">
      <alignment horizontal="right" vertical="center"/>
    </xf>
    <xf numFmtId="187" fontId="4" fillId="0" borderId="8" xfId="1" applyNumberFormat="1" applyFont="1" applyFill="1" applyBorder="1" applyAlignment="1">
      <alignment vertical="center"/>
    </xf>
    <xf numFmtId="187" fontId="4" fillId="0" borderId="8" xfId="3" applyNumberFormat="1" applyFont="1" applyFill="1" applyBorder="1" applyAlignment="1">
      <alignment horizontal="right" vertical="center"/>
    </xf>
    <xf numFmtId="187" fontId="4" fillId="0" borderId="8" xfId="1" applyNumberFormat="1" applyFont="1" applyFill="1" applyBorder="1" applyAlignment="1">
      <alignment horizontal="right" vertical="center"/>
    </xf>
    <xf numFmtId="4" fontId="4" fillId="0" borderId="8" xfId="3" applyNumberFormat="1" applyFont="1" applyFill="1" applyBorder="1" applyAlignment="1">
      <alignment vertical="center"/>
    </xf>
    <xf numFmtId="4" fontId="4" fillId="0" borderId="8" xfId="2" applyNumberFormat="1" applyFont="1" applyFill="1" applyBorder="1" applyAlignment="1">
      <alignment vertical="center"/>
    </xf>
    <xf numFmtId="4" fontId="5" fillId="0" borderId="8" xfId="3" applyNumberFormat="1" applyFont="1" applyFill="1" applyBorder="1" applyAlignment="1">
      <alignment horizontal="right" vertical="center"/>
    </xf>
    <xf numFmtId="4" fontId="5" fillId="0" borderId="8" xfId="3" applyNumberFormat="1" applyFont="1" applyFill="1" applyBorder="1" applyAlignment="1">
      <alignment horizontal="center" vertical="center"/>
    </xf>
    <xf numFmtId="4" fontId="4" fillId="0" borderId="8" xfId="2" applyNumberFormat="1" applyFont="1" applyFill="1" applyBorder="1" applyAlignment="1" applyProtection="1">
      <alignment horizontal="left" vertical="center"/>
    </xf>
    <xf numFmtId="4" fontId="5" fillId="0" borderId="8" xfId="2" applyNumberFormat="1" applyFont="1" applyFill="1" applyBorder="1" applyAlignment="1" applyProtection="1">
      <alignment horizontal="left" vertical="center"/>
    </xf>
    <xf numFmtId="4" fontId="5" fillId="0" borderId="15" xfId="2" applyNumberFormat="1" applyFont="1" applyFill="1" applyBorder="1" applyAlignment="1" applyProtection="1">
      <alignment horizontal="left" vertical="center"/>
    </xf>
    <xf numFmtId="4" fontId="4" fillId="0" borderId="15" xfId="3" applyNumberFormat="1" applyFont="1" applyFill="1" applyBorder="1" applyAlignment="1">
      <alignment horizontal="right" vertical="center"/>
    </xf>
    <xf numFmtId="4" fontId="4" fillId="0" borderId="15" xfId="2" applyNumberFormat="1" applyFont="1" applyFill="1" applyBorder="1" applyAlignment="1">
      <alignment horizontal="right" vertical="center"/>
    </xf>
    <xf numFmtId="187" fontId="4" fillId="0" borderId="0" xfId="1" applyNumberFormat="1" applyFont="1" applyFill="1" applyBorder="1" applyAlignment="1">
      <alignment horizontal="center"/>
    </xf>
    <xf numFmtId="0" fontId="4" fillId="0" borderId="0" xfId="2" quotePrefix="1" applyFont="1" applyFill="1"/>
    <xf numFmtId="4" fontId="5" fillId="0" borderId="8" xfId="3" applyNumberFormat="1" applyFont="1" applyFill="1" applyBorder="1" applyAlignment="1"/>
    <xf numFmtId="188" fontId="2" fillId="0" borderId="0" xfId="3" applyNumberFormat="1" applyFont="1" applyFill="1" applyBorder="1" applyAlignment="1" applyProtection="1"/>
    <xf numFmtId="188" fontId="5" fillId="0" borderId="0" xfId="3" applyNumberFormat="1" applyFont="1" applyFill="1" applyBorder="1" applyAlignment="1" applyProtection="1"/>
    <xf numFmtId="0" fontId="5" fillId="0" borderId="16" xfId="3" applyFont="1" applyFill="1" applyBorder="1"/>
    <xf numFmtId="187" fontId="5" fillId="0" borderId="16" xfId="1" applyNumberFormat="1" applyFont="1" applyFill="1" applyBorder="1" applyAlignment="1">
      <alignment horizontal="right"/>
    </xf>
    <xf numFmtId="0" fontId="5" fillId="0" borderId="8" xfId="3" applyFont="1" applyFill="1" applyBorder="1"/>
    <xf numFmtId="187" fontId="5" fillId="0" borderId="8" xfId="1" applyNumberFormat="1" applyFont="1" applyFill="1" applyBorder="1" applyAlignment="1">
      <alignment horizontal="right"/>
    </xf>
    <xf numFmtId="0" fontId="4" fillId="0" borderId="8" xfId="3" applyFont="1" applyFill="1" applyBorder="1"/>
    <xf numFmtId="187" fontId="4" fillId="0" borderId="8" xfId="1" applyNumberFormat="1" applyFont="1" applyFill="1" applyBorder="1"/>
    <xf numFmtId="187" fontId="4" fillId="0" borderId="8" xfId="1" applyNumberFormat="1" applyFont="1" applyFill="1" applyBorder="1" applyAlignment="1">
      <alignment horizontal="right"/>
    </xf>
    <xf numFmtId="4" fontId="4" fillId="0" borderId="8" xfId="5" applyNumberFormat="1" applyFont="1" applyFill="1" applyBorder="1" applyAlignment="1"/>
    <xf numFmtId="4" fontId="4" fillId="0" borderId="8" xfId="6" applyNumberFormat="1" applyFont="1" applyFill="1" applyBorder="1" applyAlignment="1"/>
    <xf numFmtId="187" fontId="5" fillId="0" borderId="8" xfId="1" applyNumberFormat="1" applyFont="1" applyFill="1" applyBorder="1"/>
    <xf numFmtId="4" fontId="4" fillId="0" borderId="7" xfId="2" applyNumberFormat="1" applyFont="1" applyFill="1" applyBorder="1" applyAlignment="1" applyProtection="1">
      <alignment horizontal="left"/>
    </xf>
    <xf numFmtId="189" fontId="5" fillId="0" borderId="8" xfId="1" applyNumberFormat="1" applyFont="1" applyFill="1" applyBorder="1" applyAlignment="1" applyProtection="1">
      <alignment horizontal="left"/>
    </xf>
    <xf numFmtId="0" fontId="5" fillId="0" borderId="0" xfId="3" applyFont="1" applyFill="1"/>
    <xf numFmtId="189" fontId="5" fillId="0" borderId="15" xfId="1" applyNumberFormat="1" applyFont="1" applyFill="1" applyBorder="1" applyAlignment="1" applyProtection="1">
      <alignment horizontal="left"/>
    </xf>
    <xf numFmtId="0" fontId="5" fillId="0" borderId="15" xfId="3" applyFont="1" applyFill="1" applyBorder="1" applyAlignment="1">
      <alignment horizontal="right"/>
    </xf>
    <xf numFmtId="0" fontId="4" fillId="0" borderId="1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87" fontId="2" fillId="0" borderId="0" xfId="1" applyNumberFormat="1" applyFont="1" applyFill="1" applyBorder="1" applyAlignment="1" applyProtection="1"/>
    <xf numFmtId="187" fontId="5" fillId="0" borderId="0" xfId="1" applyNumberFormat="1" applyFont="1" applyFill="1" applyBorder="1" applyAlignment="1" applyProtection="1">
      <alignment horizontal="center"/>
    </xf>
    <xf numFmtId="187" fontId="10" fillId="0" borderId="0" xfId="1" applyNumberFormat="1" applyFont="1" applyFill="1" applyBorder="1" applyAlignment="1" applyProtection="1">
      <alignment horizontal="left"/>
    </xf>
    <xf numFmtId="187" fontId="4" fillId="0" borderId="0" xfId="1" applyNumberFormat="1" applyFont="1" applyFill="1" applyBorder="1" applyAlignment="1">
      <alignment horizontal="right"/>
    </xf>
    <xf numFmtId="43" fontId="2" fillId="0" borderId="1" xfId="1" applyNumberFormat="1" applyFont="1" applyFill="1" applyBorder="1" applyAlignment="1"/>
    <xf numFmtId="43" fontId="2" fillId="0" borderId="18" xfId="1" applyNumberFormat="1" applyFont="1" applyFill="1" applyBorder="1" applyAlignment="1">
      <alignment horizontal="center" vertical="center"/>
    </xf>
    <xf numFmtId="187" fontId="2" fillId="0" borderId="0" xfId="1" applyNumberFormat="1" applyFont="1" applyFill="1"/>
    <xf numFmtId="43" fontId="2" fillId="0" borderId="5" xfId="1" applyNumberFormat="1" applyFont="1" applyFill="1" applyBorder="1" applyAlignment="1">
      <alignment horizontal="center" vertical="center"/>
    </xf>
    <xf numFmtId="187" fontId="2" fillId="0" borderId="5" xfId="1" applyNumberFormat="1" applyFont="1" applyFill="1" applyBorder="1" applyAlignment="1">
      <alignment horizontal="center" vertical="center"/>
    </xf>
    <xf numFmtId="187" fontId="2" fillId="0" borderId="6" xfId="1" applyNumberFormat="1" applyFont="1" applyFill="1" applyBorder="1" applyAlignment="1">
      <alignment horizontal="center" vertical="center"/>
    </xf>
    <xf numFmtId="0" fontId="5" fillId="0" borderId="16" xfId="7" applyFont="1" applyFill="1" applyBorder="1"/>
    <xf numFmtId="187" fontId="5" fillId="0" borderId="16" xfId="1" applyNumberFormat="1" applyFont="1" applyFill="1" applyBorder="1"/>
    <xf numFmtId="0" fontId="5" fillId="0" borderId="8" xfId="7" applyFont="1" applyFill="1" applyBorder="1"/>
    <xf numFmtId="0" fontId="4" fillId="0" borderId="8" xfId="7" applyFont="1" applyFill="1" applyBorder="1"/>
    <xf numFmtId="187" fontId="4" fillId="0" borderId="8" xfId="1" applyNumberFormat="1" applyFont="1" applyBorder="1"/>
    <xf numFmtId="4" fontId="5" fillId="0" borderId="8" xfId="7" applyNumberFormat="1" applyFont="1" applyFill="1" applyBorder="1" applyAlignment="1"/>
    <xf numFmtId="187" fontId="11" fillId="0" borderId="8" xfId="1" applyNumberFormat="1" applyFont="1" applyFill="1" applyBorder="1"/>
    <xf numFmtId="4" fontId="4" fillId="0" borderId="8" xfId="7" applyNumberFormat="1" applyFont="1" applyFill="1" applyBorder="1" applyAlignment="1"/>
    <xf numFmtId="187" fontId="5" fillId="0" borderId="0" xfId="1" applyNumberFormat="1" applyFont="1" applyFill="1"/>
    <xf numFmtId="4" fontId="5" fillId="0" borderId="8" xfId="2" applyNumberFormat="1" applyFont="1" applyFill="1" applyBorder="1" applyAlignment="1" applyProtection="1">
      <alignment horizontal="left"/>
    </xf>
    <xf numFmtId="4" fontId="5" fillId="0" borderId="8" xfId="1" applyNumberFormat="1" applyFont="1" applyFill="1" applyBorder="1"/>
    <xf numFmtId="4" fontId="5" fillId="0" borderId="15" xfId="2" applyNumberFormat="1" applyFont="1" applyFill="1" applyBorder="1" applyAlignment="1" applyProtection="1">
      <alignment horizontal="left"/>
    </xf>
    <xf numFmtId="4" fontId="5" fillId="0" borderId="15" xfId="1" applyNumberFormat="1" applyFont="1" applyFill="1" applyBorder="1"/>
    <xf numFmtId="0" fontId="4" fillId="0" borderId="0" xfId="7" applyFont="1" applyFill="1"/>
    <xf numFmtId="187" fontId="5" fillId="0" borderId="2" xfId="1" applyNumberFormat="1" applyFont="1" applyFill="1" applyBorder="1" applyAlignment="1">
      <alignment horizontal="center" vertical="center"/>
    </xf>
    <xf numFmtId="187" fontId="5" fillId="0" borderId="3" xfId="1" applyNumberFormat="1" applyFont="1" applyFill="1" applyBorder="1" applyAlignment="1">
      <alignment horizontal="center" vertical="center"/>
    </xf>
    <xf numFmtId="187" fontId="5" fillId="0" borderId="4" xfId="1" applyNumberFormat="1" applyFont="1" applyFill="1" applyBorder="1" applyAlignment="1">
      <alignment horizontal="center" vertical="center"/>
    </xf>
    <xf numFmtId="2" fontId="4" fillId="0" borderId="12" xfId="1" applyNumberFormat="1" applyFont="1" applyFill="1" applyBorder="1" applyAlignment="1">
      <alignment horizontal="center"/>
    </xf>
    <xf numFmtId="2" fontId="4" fillId="0" borderId="13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4" fontId="4" fillId="0" borderId="12" xfId="3" applyNumberFormat="1" applyFont="1" applyFill="1" applyBorder="1" applyAlignment="1">
      <alignment horizontal="center" vertical="center"/>
    </xf>
    <xf numFmtId="4" fontId="4" fillId="0" borderId="13" xfId="3" applyNumberFormat="1" applyFont="1" applyFill="1" applyBorder="1" applyAlignment="1">
      <alignment horizontal="center" vertical="center"/>
    </xf>
    <xf numFmtId="4" fontId="4" fillId="0" borderId="14" xfId="3" applyNumberFormat="1" applyFont="1" applyFill="1" applyBorder="1" applyAlignment="1">
      <alignment horizontal="center" vertical="center"/>
    </xf>
    <xf numFmtId="189" fontId="4" fillId="0" borderId="9" xfId="1" applyNumberFormat="1" applyFont="1" applyFill="1" applyBorder="1" applyAlignment="1">
      <alignment horizontal="center" vertical="center"/>
    </xf>
    <xf numFmtId="189" fontId="4" fillId="0" borderId="10" xfId="1" applyNumberFormat="1" applyFont="1" applyFill="1" applyBorder="1" applyAlignment="1">
      <alignment horizontal="center" vertical="center"/>
    </xf>
    <xf numFmtId="189" fontId="4" fillId="0" borderId="11" xfId="1" applyNumberFormat="1" applyFont="1" applyFill="1" applyBorder="1" applyAlignment="1">
      <alignment horizontal="center" vertical="center"/>
    </xf>
    <xf numFmtId="4" fontId="4" fillId="0" borderId="9" xfId="3" applyNumberFormat="1" applyFont="1" applyFill="1" applyBorder="1" applyAlignment="1">
      <alignment horizontal="center" vertical="center"/>
    </xf>
    <xf numFmtId="4" fontId="4" fillId="0" borderId="10" xfId="3" applyNumberFormat="1" applyFont="1" applyFill="1" applyBorder="1" applyAlignment="1">
      <alignment horizontal="center" vertical="center"/>
    </xf>
    <xf numFmtId="4" fontId="4" fillId="0" borderId="11" xfId="3" applyNumberFormat="1" applyFont="1" applyFill="1" applyBorder="1" applyAlignment="1">
      <alignment horizontal="center" vertical="center"/>
    </xf>
    <xf numFmtId="4" fontId="4" fillId="0" borderId="11" xfId="2" applyNumberFormat="1" applyFont="1" applyFill="1" applyBorder="1" applyAlignment="1">
      <alignment horizontal="center" vertical="center"/>
    </xf>
    <xf numFmtId="0" fontId="4" fillId="0" borderId="17" xfId="5" applyFont="1" applyFill="1" applyBorder="1" applyAlignment="1">
      <alignment horizontal="right"/>
    </xf>
    <xf numFmtId="3" fontId="5" fillId="0" borderId="9" xfId="3" applyNumberFormat="1" applyFont="1" applyFill="1" applyBorder="1" applyAlignment="1">
      <alignment horizontal="center"/>
    </xf>
    <xf numFmtId="3" fontId="5" fillId="0" borderId="10" xfId="3" applyNumberFormat="1" applyFont="1" applyFill="1" applyBorder="1" applyAlignment="1">
      <alignment horizontal="center"/>
    </xf>
    <xf numFmtId="3" fontId="5" fillId="0" borderId="11" xfId="3" applyNumberFormat="1" applyFont="1" applyFill="1" applyBorder="1" applyAlignment="1">
      <alignment horizontal="center"/>
    </xf>
    <xf numFmtId="4" fontId="4" fillId="0" borderId="12" xfId="3" applyNumberFormat="1" applyFont="1" applyFill="1" applyBorder="1" applyAlignment="1">
      <alignment horizontal="center"/>
    </xf>
    <xf numFmtId="4" fontId="4" fillId="0" borderId="13" xfId="3" applyNumberFormat="1" applyFont="1" applyFill="1" applyBorder="1" applyAlignment="1">
      <alignment horizontal="center"/>
    </xf>
    <xf numFmtId="4" fontId="4" fillId="0" borderId="14" xfId="3" applyNumberFormat="1" applyFont="1" applyFill="1" applyBorder="1" applyAlignment="1">
      <alignment horizontal="center"/>
    </xf>
    <xf numFmtId="187" fontId="2" fillId="0" borderId="2" xfId="1" applyNumberFormat="1" applyFont="1" applyFill="1" applyBorder="1" applyAlignment="1">
      <alignment horizontal="center" vertical="center"/>
    </xf>
    <xf numFmtId="187" fontId="2" fillId="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5" fillId="0" borderId="9" xfId="7" applyNumberFormat="1" applyFont="1" applyFill="1" applyBorder="1" applyAlignment="1">
      <alignment horizontal="center"/>
    </xf>
    <xf numFmtId="4" fontId="5" fillId="0" borderId="10" xfId="7" applyNumberFormat="1" applyFont="1" applyFill="1" applyBorder="1" applyAlignment="1">
      <alignment horizontal="center"/>
    </xf>
    <xf numFmtId="4" fontId="5" fillId="0" borderId="11" xfId="7" applyNumberFormat="1" applyFont="1" applyFill="1" applyBorder="1" applyAlignment="1">
      <alignment horizontal="center"/>
    </xf>
    <xf numFmtId="189" fontId="4" fillId="0" borderId="8" xfId="1" applyNumberFormat="1" applyFont="1" applyFill="1" applyBorder="1" applyAlignment="1">
      <alignment horizontal="center"/>
    </xf>
    <xf numFmtId="2" fontId="4" fillId="0" borderId="12" xfId="7" applyNumberFormat="1" applyFont="1" applyFill="1" applyBorder="1" applyAlignment="1">
      <alignment horizontal="center"/>
    </xf>
    <xf numFmtId="2" fontId="4" fillId="0" borderId="13" xfId="7" applyNumberFormat="1" applyFont="1" applyFill="1" applyBorder="1" applyAlignment="1">
      <alignment horizontal="center"/>
    </xf>
    <xf numFmtId="2" fontId="4" fillId="0" borderId="14" xfId="7" applyNumberFormat="1" applyFont="1" applyFill="1" applyBorder="1" applyAlignment="1">
      <alignment horizontal="center"/>
    </xf>
    <xf numFmtId="187" fontId="2" fillId="0" borderId="4" xfId="1" applyNumberFormat="1" applyFont="1" applyFill="1" applyBorder="1" applyAlignment="1">
      <alignment horizontal="center" vertical="center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</cellXfs>
  <cellStyles count="8">
    <cellStyle name="เครื่องหมายจุลภาค 2" xfId="1"/>
    <cellStyle name="ปกติ" xfId="0" builtinId="0"/>
    <cellStyle name="ปกติ 2" xfId="2"/>
    <cellStyle name="ปกติ 3" xfId="4"/>
    <cellStyle name="ปกติ_23เงาะ" xfId="7"/>
    <cellStyle name="ปกติ_Sheet7" xfId="6"/>
    <cellStyle name="ปกติ_ทุเรียนหลายปี45-50" xfId="5"/>
    <cellStyle name="ปกติ_ประมาณการเดือน ธค.254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30"/>
  <sheetViews>
    <sheetView tabSelected="1" workbookViewId="0">
      <selection activeCell="I6" sqref="I6"/>
    </sheetView>
  </sheetViews>
  <sheetFormatPr defaultColWidth="9" defaultRowHeight="21.75"/>
  <cols>
    <col min="1" max="1" width="34.625" style="11" customWidth="1"/>
    <col min="2" max="7" width="9.625" style="5" customWidth="1"/>
    <col min="8" max="11" width="9" style="5"/>
    <col min="12" max="12" width="9" style="11"/>
    <col min="13" max="15" width="9" style="5"/>
    <col min="16" max="16" width="9" style="11"/>
    <col min="17" max="19" width="9" style="5"/>
    <col min="20" max="20" width="9" style="11"/>
    <col min="21" max="23" width="9" style="5"/>
    <col min="24" max="24" width="9" style="11"/>
    <col min="25" max="27" width="9" style="5"/>
    <col min="28" max="28" width="9" style="11"/>
    <col min="29" max="31" width="9" style="5"/>
    <col min="32" max="32" width="9" style="11"/>
    <col min="33" max="35" width="9" style="5"/>
    <col min="36" max="36" width="9" style="11"/>
    <col min="37" max="39" width="9" style="5"/>
    <col min="40" max="40" width="9" style="11"/>
    <col min="41" max="43" width="9" style="5"/>
    <col min="44" max="44" width="9" style="11"/>
    <col min="45" max="47" width="9" style="5"/>
    <col min="48" max="48" width="9" style="11"/>
    <col min="49" max="51" width="9" style="5"/>
    <col min="52" max="52" width="9" style="11"/>
    <col min="53" max="55" width="9" style="5"/>
    <col min="56" max="56" width="9" style="11"/>
    <col min="57" max="59" width="9" style="5"/>
    <col min="60" max="60" width="9" style="11"/>
    <col min="61" max="63" width="9" style="5"/>
    <col min="64" max="64" width="9" style="11"/>
    <col min="65" max="67" width="9" style="5"/>
    <col min="68" max="68" width="9" style="11"/>
    <col min="69" max="71" width="9" style="5"/>
    <col min="72" max="72" width="9" style="11"/>
    <col min="73" max="75" width="9" style="5"/>
    <col min="76" max="76" width="9" style="11"/>
    <col min="77" max="79" width="9" style="5"/>
    <col min="80" max="80" width="9" style="11"/>
    <col min="81" max="83" width="9" style="5"/>
    <col min="84" max="84" width="9" style="11"/>
    <col min="85" max="87" width="9" style="5"/>
    <col min="88" max="88" width="9" style="11"/>
    <col min="89" max="91" width="9" style="5"/>
    <col min="92" max="92" width="9" style="11"/>
    <col min="93" max="95" width="9" style="5"/>
    <col min="96" max="96" width="9" style="11"/>
    <col min="97" max="99" width="9" style="5"/>
    <col min="100" max="100" width="9" style="11"/>
    <col min="101" max="103" width="9" style="5"/>
    <col min="104" max="104" width="9" style="11"/>
    <col min="105" max="107" width="9" style="5"/>
    <col min="108" max="108" width="9" style="11"/>
    <col min="109" max="111" width="9" style="5"/>
    <col min="112" max="112" width="9" style="11"/>
    <col min="113" max="115" width="9" style="5"/>
    <col min="116" max="116" width="9" style="11"/>
    <col min="117" max="119" width="9" style="5"/>
    <col min="120" max="120" width="9" style="11"/>
    <col min="121" max="123" width="9" style="5"/>
    <col min="124" max="124" width="9" style="11"/>
    <col min="125" max="127" width="9" style="5"/>
    <col min="128" max="128" width="9" style="11"/>
    <col min="129" max="131" width="9" style="5"/>
    <col min="132" max="132" width="9" style="11"/>
    <col min="133" max="135" width="9" style="5"/>
    <col min="136" max="136" width="9" style="11"/>
    <col min="137" max="139" width="9" style="5"/>
    <col min="140" max="140" width="9" style="11"/>
    <col min="141" max="143" width="9" style="5"/>
    <col min="144" max="144" width="9" style="11"/>
    <col min="145" max="147" width="9" style="5"/>
    <col min="148" max="148" width="9" style="11"/>
    <col min="149" max="151" width="9" style="5"/>
    <col min="152" max="152" width="9" style="11"/>
    <col min="153" max="155" width="9" style="5"/>
    <col min="156" max="156" width="9" style="11"/>
    <col min="157" max="159" width="9" style="5"/>
    <col min="160" max="160" width="9" style="11"/>
    <col min="161" max="163" width="9" style="5"/>
    <col min="164" max="164" width="9" style="11"/>
    <col min="165" max="16384" width="9" style="5"/>
  </cols>
  <sheetData>
    <row r="1" spans="1:164" s="4" customFormat="1" ht="24">
      <c r="A1" s="1" t="s">
        <v>80</v>
      </c>
      <c r="B1" s="2"/>
      <c r="C1" s="2"/>
      <c r="D1" s="2"/>
      <c r="E1" s="2"/>
      <c r="F1" s="2"/>
      <c r="G1" s="2"/>
      <c r="L1" s="3"/>
      <c r="P1" s="3"/>
      <c r="T1" s="3"/>
      <c r="X1" s="3"/>
      <c r="AB1" s="3"/>
      <c r="AF1" s="3"/>
      <c r="AJ1" s="3"/>
      <c r="AN1" s="3"/>
      <c r="AR1" s="3"/>
      <c r="AV1" s="3"/>
      <c r="AZ1" s="3"/>
      <c r="BD1" s="3"/>
      <c r="BH1" s="3"/>
      <c r="BL1" s="3"/>
      <c r="BP1" s="3"/>
      <c r="BT1" s="3"/>
      <c r="BX1" s="3"/>
      <c r="CB1" s="3"/>
      <c r="CF1" s="3"/>
      <c r="CJ1" s="3"/>
      <c r="CN1" s="3"/>
      <c r="CR1" s="3"/>
      <c r="CV1" s="3"/>
      <c r="CZ1" s="3"/>
      <c r="DD1" s="3"/>
      <c r="DH1" s="3"/>
      <c r="DL1" s="3"/>
      <c r="DP1" s="3"/>
      <c r="DT1" s="3"/>
      <c r="DX1" s="3"/>
      <c r="EB1" s="3"/>
      <c r="EF1" s="3"/>
      <c r="EJ1" s="3"/>
      <c r="EN1" s="3"/>
      <c r="ER1" s="3"/>
      <c r="EV1" s="3"/>
      <c r="EZ1" s="3"/>
      <c r="FD1" s="3"/>
      <c r="FH1" s="3"/>
    </row>
    <row r="2" spans="1:164">
      <c r="A2" s="6"/>
      <c r="B2" s="8"/>
      <c r="C2" s="9"/>
      <c r="D2" s="9"/>
      <c r="E2" s="9"/>
      <c r="F2" s="9"/>
      <c r="G2" s="10" t="s">
        <v>0</v>
      </c>
    </row>
    <row r="3" spans="1:164">
      <c r="A3" s="75"/>
      <c r="B3" s="102" t="s">
        <v>68</v>
      </c>
      <c r="C3" s="103"/>
      <c r="D3" s="103"/>
      <c r="E3" s="103"/>
      <c r="F3" s="103"/>
      <c r="G3" s="104"/>
    </row>
    <row r="4" spans="1:164">
      <c r="A4" s="76" t="s">
        <v>1</v>
      </c>
      <c r="B4" s="102" t="s">
        <v>66</v>
      </c>
      <c r="C4" s="103"/>
      <c r="D4" s="104"/>
      <c r="E4" s="102" t="s">
        <v>67</v>
      </c>
      <c r="F4" s="103"/>
      <c r="G4" s="104"/>
    </row>
    <row r="5" spans="1:164">
      <c r="A5" s="7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164">
      <c r="A6" s="14" t="s">
        <v>5</v>
      </c>
      <c r="B6" s="15">
        <f t="shared" ref="B6:G6" si="0">B7+B10+B16</f>
        <v>5511.9</v>
      </c>
      <c r="C6" s="15">
        <f t="shared" si="0"/>
        <v>3778.74</v>
      </c>
      <c r="D6" s="16">
        <f t="shared" si="0"/>
        <v>9290.64</v>
      </c>
      <c r="E6" s="15">
        <f t="shared" si="0"/>
        <v>2316.52</v>
      </c>
      <c r="F6" s="15">
        <f t="shared" si="0"/>
        <v>6982</v>
      </c>
      <c r="G6" s="16">
        <f t="shared" si="0"/>
        <v>9298.5199999999986</v>
      </c>
    </row>
    <row r="7" spans="1:164">
      <c r="A7" s="17" t="s">
        <v>6</v>
      </c>
      <c r="B7" s="18">
        <f t="shared" ref="B7:G7" si="1">SUM(B8:B9)</f>
        <v>4653.46</v>
      </c>
      <c r="C7" s="18">
        <f t="shared" si="1"/>
        <v>3170.94</v>
      </c>
      <c r="D7" s="19">
        <f t="shared" si="1"/>
        <v>7824.4000000000005</v>
      </c>
      <c r="E7" s="18">
        <f t="shared" si="1"/>
        <v>1111.68</v>
      </c>
      <c r="F7" s="18">
        <f t="shared" si="1"/>
        <v>6373.68</v>
      </c>
      <c r="G7" s="19">
        <f t="shared" si="1"/>
        <v>7485.36</v>
      </c>
    </row>
    <row r="8" spans="1:164">
      <c r="A8" s="20" t="s">
        <v>7</v>
      </c>
      <c r="B8" s="21">
        <v>91.54</v>
      </c>
      <c r="C8" s="21">
        <v>656</v>
      </c>
      <c r="D8" s="21">
        <f>SUM(B8:C8)</f>
        <v>747.54</v>
      </c>
      <c r="E8" s="21">
        <v>202.43</v>
      </c>
      <c r="F8" s="21">
        <v>271.60000000000002</v>
      </c>
      <c r="G8" s="21">
        <f>SUM(E8:F8)</f>
        <v>474.03000000000003</v>
      </c>
    </row>
    <row r="9" spans="1:164">
      <c r="A9" s="20" t="s">
        <v>8</v>
      </c>
      <c r="B9" s="21">
        <v>4561.92</v>
      </c>
      <c r="C9" s="21">
        <v>2514.94</v>
      </c>
      <c r="D9" s="21">
        <f>SUM(B9:C9)</f>
        <v>7076.8600000000006</v>
      </c>
      <c r="E9" s="21">
        <v>909.25</v>
      </c>
      <c r="F9" s="21">
        <v>6102.08</v>
      </c>
      <c r="G9" s="21">
        <f>SUM(E9:F9)</f>
        <v>7011.33</v>
      </c>
    </row>
    <row r="10" spans="1:164">
      <c r="A10" s="17" t="s">
        <v>9</v>
      </c>
      <c r="B10" s="18">
        <f t="shared" ref="B10:G10" si="2">SUM(B11:B15)</f>
        <v>858.43999999999994</v>
      </c>
      <c r="C10" s="19">
        <f t="shared" si="2"/>
        <v>0</v>
      </c>
      <c r="D10" s="19">
        <f t="shared" si="2"/>
        <v>858.43999999999994</v>
      </c>
      <c r="E10" s="18">
        <f t="shared" si="2"/>
        <v>1204.8399999999999</v>
      </c>
      <c r="F10" s="18">
        <f t="shared" si="2"/>
        <v>0</v>
      </c>
      <c r="G10" s="19">
        <f t="shared" si="2"/>
        <v>1204.8399999999999</v>
      </c>
    </row>
    <row r="11" spans="1:164">
      <c r="A11" s="20" t="s">
        <v>10</v>
      </c>
      <c r="B11" s="21">
        <v>755.23</v>
      </c>
      <c r="C11" s="21">
        <v>0</v>
      </c>
      <c r="D11" s="21">
        <f t="shared" ref="D11:D16" si="3">SUM(B11:C11)</f>
        <v>755.23</v>
      </c>
      <c r="E11" s="21">
        <v>1076.99</v>
      </c>
      <c r="F11" s="21">
        <v>0</v>
      </c>
      <c r="G11" s="21">
        <f t="shared" ref="G11:G16" si="4">SUM(E11:F11)</f>
        <v>1076.99</v>
      </c>
    </row>
    <row r="12" spans="1:164">
      <c r="A12" s="20" t="s">
        <v>11</v>
      </c>
      <c r="B12" s="21">
        <v>46.9</v>
      </c>
      <c r="C12" s="21">
        <v>0</v>
      </c>
      <c r="D12" s="21">
        <f t="shared" si="3"/>
        <v>46.9</v>
      </c>
      <c r="E12" s="21">
        <v>16.940000000000001</v>
      </c>
      <c r="F12" s="21">
        <v>0</v>
      </c>
      <c r="G12" s="21">
        <f t="shared" si="4"/>
        <v>16.940000000000001</v>
      </c>
    </row>
    <row r="13" spans="1:164">
      <c r="A13" s="22" t="s">
        <v>12</v>
      </c>
      <c r="B13" s="21"/>
      <c r="C13" s="21"/>
      <c r="D13" s="21">
        <f t="shared" si="3"/>
        <v>0</v>
      </c>
      <c r="E13" s="21">
        <v>43.51</v>
      </c>
      <c r="F13" s="21">
        <v>0</v>
      </c>
      <c r="G13" s="21">
        <f t="shared" si="4"/>
        <v>43.51</v>
      </c>
    </row>
    <row r="14" spans="1:164">
      <c r="A14" s="23" t="s">
        <v>13</v>
      </c>
      <c r="B14" s="21">
        <v>43.69</v>
      </c>
      <c r="C14" s="21">
        <v>0</v>
      </c>
      <c r="D14" s="21">
        <f t="shared" si="3"/>
        <v>43.69</v>
      </c>
      <c r="E14" s="21">
        <v>65.319999999999993</v>
      </c>
      <c r="F14" s="21">
        <v>0</v>
      </c>
      <c r="G14" s="21">
        <f t="shared" si="4"/>
        <v>65.319999999999993</v>
      </c>
    </row>
    <row r="15" spans="1:164">
      <c r="A15" s="20" t="s">
        <v>14</v>
      </c>
      <c r="B15" s="21">
        <v>12.62</v>
      </c>
      <c r="C15" s="21">
        <v>0</v>
      </c>
      <c r="D15" s="21">
        <f t="shared" si="3"/>
        <v>12.62</v>
      </c>
      <c r="E15" s="21">
        <v>2.08</v>
      </c>
      <c r="F15" s="21">
        <v>0</v>
      </c>
      <c r="G15" s="21">
        <f t="shared" si="4"/>
        <v>2.08</v>
      </c>
    </row>
    <row r="16" spans="1:164">
      <c r="A16" s="24" t="s">
        <v>15</v>
      </c>
      <c r="B16" s="18"/>
      <c r="C16" s="18">
        <f>ROUND(((C7+C10)*0.07),2)+ROUND(((B7+B10)*0.07),2)</f>
        <v>607.79999999999995</v>
      </c>
      <c r="D16" s="18">
        <f t="shared" si="3"/>
        <v>607.79999999999995</v>
      </c>
      <c r="E16" s="18"/>
      <c r="F16" s="18">
        <f>ROUND(((F7+F10)*0.07),2)+ROUND(((E7+E10)*0.07),2)</f>
        <v>608.32000000000005</v>
      </c>
      <c r="G16" s="19">
        <f t="shared" si="4"/>
        <v>608.32000000000005</v>
      </c>
    </row>
    <row r="17" spans="1:164">
      <c r="A17" s="17" t="s">
        <v>16</v>
      </c>
      <c r="B17" s="18">
        <f t="shared" ref="B17:G17" si="5">SUM(B18:B21)</f>
        <v>0</v>
      </c>
      <c r="C17" s="18">
        <f t="shared" si="5"/>
        <v>3481.45</v>
      </c>
      <c r="D17" s="19">
        <f t="shared" si="5"/>
        <v>3481.45</v>
      </c>
      <c r="E17" s="18">
        <f t="shared" si="5"/>
        <v>0</v>
      </c>
      <c r="F17" s="18">
        <f t="shared" si="5"/>
        <v>3280.38</v>
      </c>
      <c r="G17" s="19">
        <f t="shared" si="5"/>
        <v>3280.38</v>
      </c>
    </row>
    <row r="18" spans="1:164">
      <c r="A18" s="20" t="s">
        <v>17</v>
      </c>
      <c r="B18" s="21">
        <v>0</v>
      </c>
      <c r="C18" s="21">
        <v>1200</v>
      </c>
      <c r="D18" s="21">
        <f>SUM(B18:C18)</f>
        <v>1200</v>
      </c>
      <c r="E18" s="21">
        <v>0</v>
      </c>
      <c r="F18" s="21">
        <v>1200</v>
      </c>
      <c r="G18" s="21">
        <f>SUM(E18:F18)</f>
        <v>1200</v>
      </c>
    </row>
    <row r="19" spans="1:164">
      <c r="A19" s="20" t="s">
        <v>18</v>
      </c>
      <c r="B19" s="21">
        <v>0</v>
      </c>
      <c r="C19" s="21">
        <v>298.55</v>
      </c>
      <c r="D19" s="21">
        <f>SUM(B19:C19)</f>
        <v>298.55</v>
      </c>
      <c r="E19" s="21">
        <v>0</v>
      </c>
      <c r="F19" s="21">
        <v>269.29000000000002</v>
      </c>
      <c r="G19" s="21">
        <f>SUM(E19:F19)</f>
        <v>269.29000000000002</v>
      </c>
    </row>
    <row r="20" spans="1:164" s="26" customFormat="1">
      <c r="A20" s="25" t="s">
        <v>19</v>
      </c>
      <c r="B20" s="21">
        <v>0</v>
      </c>
      <c r="C20" s="21">
        <v>80.099999999999994</v>
      </c>
      <c r="D20" s="21">
        <f>SUM(B20:C20)</f>
        <v>80.099999999999994</v>
      </c>
      <c r="E20" s="21">
        <v>0</v>
      </c>
      <c r="F20" s="21">
        <v>99.18</v>
      </c>
      <c r="G20" s="21">
        <f>SUM(E20:F20)</f>
        <v>99.18</v>
      </c>
    </row>
    <row r="21" spans="1:164">
      <c r="A21" s="20" t="s">
        <v>20</v>
      </c>
      <c r="B21" s="21">
        <v>0</v>
      </c>
      <c r="C21" s="21">
        <v>1902.8</v>
      </c>
      <c r="D21" s="21">
        <f>SUM(B21:C21)</f>
        <v>1902.8</v>
      </c>
      <c r="E21" s="21">
        <v>0</v>
      </c>
      <c r="F21" s="21">
        <v>1711.91</v>
      </c>
      <c r="G21" s="21">
        <f>SUM(E21:F21)</f>
        <v>1711.91</v>
      </c>
    </row>
    <row r="22" spans="1:164">
      <c r="A22" s="17" t="s">
        <v>21</v>
      </c>
      <c r="B22" s="18">
        <f t="shared" ref="B22:G22" si="6">B6+B17</f>
        <v>5511.9</v>
      </c>
      <c r="C22" s="18">
        <f t="shared" si="6"/>
        <v>7260.19</v>
      </c>
      <c r="D22" s="19">
        <f t="shared" si="6"/>
        <v>12772.09</v>
      </c>
      <c r="E22" s="18">
        <f t="shared" si="6"/>
        <v>2316.52</v>
      </c>
      <c r="F22" s="18">
        <f t="shared" si="6"/>
        <v>10262.380000000001</v>
      </c>
      <c r="G22" s="19">
        <f t="shared" si="6"/>
        <v>12578.899999999998</v>
      </c>
    </row>
    <row r="23" spans="1:164">
      <c r="A23" s="17" t="s">
        <v>22</v>
      </c>
      <c r="B23" s="27">
        <f>ROUND(B22/B24,2)</f>
        <v>21.18</v>
      </c>
      <c r="C23" s="27">
        <f>ROUND(C22/B24,2)</f>
        <v>27.9</v>
      </c>
      <c r="D23" s="27">
        <f>ROUND(D22/B24,2)</f>
        <v>49.07</v>
      </c>
      <c r="E23" s="27">
        <f>ROUND(E22/E24,2)</f>
        <v>9.6199999999999992</v>
      </c>
      <c r="F23" s="27">
        <f>ROUND(F22/E24,2)</f>
        <v>42.64</v>
      </c>
      <c r="G23" s="27">
        <f>ROUND(G22/E24,2)</f>
        <v>52.26</v>
      </c>
    </row>
    <row r="24" spans="1:164">
      <c r="A24" s="25" t="s">
        <v>23</v>
      </c>
      <c r="B24" s="140">
        <v>260.26</v>
      </c>
      <c r="C24" s="141"/>
      <c r="D24" s="142"/>
      <c r="E24" s="108">
        <v>240.69</v>
      </c>
      <c r="F24" s="109"/>
      <c r="G24" s="110"/>
    </row>
    <row r="25" spans="1:164">
      <c r="A25" s="25" t="s">
        <v>24</v>
      </c>
      <c r="B25" s="105">
        <v>50.58</v>
      </c>
      <c r="C25" s="106"/>
      <c r="D25" s="107"/>
      <c r="E25" s="105">
        <v>50.58</v>
      </c>
      <c r="F25" s="106"/>
      <c r="G25" s="107"/>
    </row>
    <row r="26" spans="1:164">
      <c r="A26" s="25" t="s">
        <v>25</v>
      </c>
      <c r="B26" s="108">
        <f>B24*B25</f>
        <v>13163.950799999999</v>
      </c>
      <c r="C26" s="109"/>
      <c r="D26" s="110"/>
      <c r="E26" s="108">
        <f>E24*E25</f>
        <v>12174.100199999999</v>
      </c>
      <c r="F26" s="109"/>
      <c r="G26" s="110"/>
    </row>
    <row r="27" spans="1:164" s="7" customFormat="1">
      <c r="A27" s="28" t="s">
        <v>26</v>
      </c>
      <c r="B27" s="27">
        <f>B26-B22</f>
        <v>7652.0507999999991</v>
      </c>
      <c r="C27" s="27"/>
      <c r="D27" s="27">
        <f>B26-D22</f>
        <v>391.86079999999856</v>
      </c>
      <c r="E27" s="29">
        <f>E26-E22</f>
        <v>9857.5801999999985</v>
      </c>
      <c r="F27" s="29"/>
      <c r="G27" s="29">
        <f>E26-G22</f>
        <v>-404.79979999999887</v>
      </c>
      <c r="L27" s="6"/>
      <c r="P27" s="6"/>
      <c r="T27" s="6"/>
      <c r="X27" s="6"/>
      <c r="AB27" s="6"/>
      <c r="AF27" s="6"/>
      <c r="AJ27" s="6"/>
      <c r="AN27" s="6"/>
      <c r="AR27" s="6"/>
      <c r="AV27" s="6"/>
      <c r="AZ27" s="6"/>
      <c r="BD27" s="6"/>
      <c r="BH27" s="6"/>
      <c r="BL27" s="6"/>
      <c r="BP27" s="6"/>
      <c r="BT27" s="6"/>
      <c r="BX27" s="6"/>
      <c r="CB27" s="6"/>
      <c r="CF27" s="6"/>
      <c r="CJ27" s="6"/>
      <c r="CN27" s="6"/>
      <c r="CR27" s="6"/>
      <c r="CV27" s="6"/>
      <c r="CZ27" s="6"/>
      <c r="DD27" s="6"/>
      <c r="DH27" s="6"/>
      <c r="DL27" s="6"/>
      <c r="DP27" s="6"/>
      <c r="DT27" s="6"/>
      <c r="DX27" s="6"/>
      <c r="EB27" s="6"/>
      <c r="EF27" s="6"/>
      <c r="EJ27" s="6"/>
      <c r="EN27" s="6"/>
      <c r="ER27" s="6"/>
      <c r="EV27" s="6"/>
      <c r="EZ27" s="6"/>
      <c r="FD27" s="6"/>
      <c r="FH27" s="6"/>
    </row>
    <row r="28" spans="1:164" s="7" customFormat="1">
      <c r="A28" s="30" t="s">
        <v>27</v>
      </c>
      <c r="B28" s="31">
        <f>B25-B23</f>
        <v>29.4</v>
      </c>
      <c r="C28" s="31"/>
      <c r="D28" s="31">
        <f>B25-D23</f>
        <v>1.509999999999998</v>
      </c>
      <c r="E28" s="31">
        <f>E25-E23</f>
        <v>40.96</v>
      </c>
      <c r="F28" s="31"/>
      <c r="G28" s="31">
        <f>E25-G23</f>
        <v>-1.6799999999999997</v>
      </c>
      <c r="L28" s="6"/>
      <c r="P28" s="6"/>
      <c r="T28" s="6"/>
      <c r="X28" s="6"/>
      <c r="AB28" s="6"/>
      <c r="AF28" s="6"/>
      <c r="AJ28" s="6"/>
      <c r="AN28" s="6"/>
      <c r="AR28" s="6"/>
      <c r="AV28" s="6"/>
      <c r="AZ28" s="6"/>
      <c r="BD28" s="6"/>
      <c r="BH28" s="6"/>
      <c r="BL28" s="6"/>
      <c r="BP28" s="6"/>
      <c r="BT28" s="6"/>
      <c r="BX28" s="6"/>
      <c r="CB28" s="6"/>
      <c r="CF28" s="6"/>
      <c r="CJ28" s="6"/>
      <c r="CN28" s="6"/>
      <c r="CR28" s="6"/>
      <c r="CV28" s="6"/>
      <c r="CZ28" s="6"/>
      <c r="DD28" s="6"/>
      <c r="DH28" s="6"/>
      <c r="DL28" s="6"/>
      <c r="DP28" s="6"/>
      <c r="DT28" s="6"/>
      <c r="DX28" s="6"/>
      <c r="EB28" s="6"/>
      <c r="EF28" s="6"/>
      <c r="EJ28" s="6"/>
      <c r="EN28" s="6"/>
      <c r="ER28" s="6"/>
      <c r="EV28" s="6"/>
      <c r="EZ28" s="6"/>
      <c r="FD28" s="6"/>
      <c r="FH28" s="6"/>
    </row>
    <row r="29" spans="1:164">
      <c r="A29" s="32"/>
    </row>
    <row r="30" spans="1:164">
      <c r="A30" s="33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ageMargins left="0.22" right="0.28000000000000003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I11" sqref="I11"/>
    </sheetView>
  </sheetViews>
  <sheetFormatPr defaultColWidth="9" defaultRowHeight="21.75"/>
  <cols>
    <col min="1" max="1" width="34.625" style="9" customWidth="1"/>
    <col min="2" max="2" width="9.625" style="8" customWidth="1"/>
    <col min="3" max="7" width="9.625" style="9" customWidth="1"/>
    <col min="8" max="8" width="9" style="35"/>
    <col min="9" max="16384" width="9" style="9"/>
  </cols>
  <sheetData>
    <row r="1" spans="1:13" s="35" customFormat="1" ht="24">
      <c r="A1" s="34" t="s">
        <v>81</v>
      </c>
      <c r="B1" s="8"/>
      <c r="C1" s="9"/>
      <c r="D1" s="9"/>
      <c r="E1" s="9"/>
      <c r="F1" s="9"/>
      <c r="G1" s="9"/>
      <c r="I1" s="9"/>
      <c r="J1" s="9"/>
      <c r="K1" s="9"/>
      <c r="L1" s="9"/>
      <c r="M1" s="9"/>
    </row>
    <row r="2" spans="1:13" s="35" customFormat="1">
      <c r="A2" s="9"/>
      <c r="B2" s="8"/>
      <c r="C2" s="9"/>
      <c r="D2" s="9"/>
      <c r="E2" s="9"/>
      <c r="F2" s="9"/>
      <c r="G2" s="10" t="s">
        <v>0</v>
      </c>
      <c r="I2" s="9"/>
      <c r="J2" s="9"/>
      <c r="K2" s="9"/>
      <c r="L2" s="9"/>
      <c r="M2" s="9"/>
    </row>
    <row r="3" spans="1:13" s="35" customFormat="1">
      <c r="A3" s="75"/>
      <c r="B3" s="102" t="s">
        <v>68</v>
      </c>
      <c r="C3" s="103"/>
      <c r="D3" s="103"/>
      <c r="E3" s="103"/>
      <c r="F3" s="103"/>
      <c r="G3" s="104"/>
      <c r="I3" s="9"/>
      <c r="J3" s="9"/>
      <c r="K3" s="9"/>
      <c r="L3" s="9"/>
      <c r="M3" s="9"/>
    </row>
    <row r="4" spans="1:13" s="36" customFormat="1">
      <c r="A4" s="76" t="s">
        <v>1</v>
      </c>
      <c r="B4" s="102" t="s">
        <v>66</v>
      </c>
      <c r="C4" s="103"/>
      <c r="D4" s="104"/>
      <c r="E4" s="102" t="s">
        <v>67</v>
      </c>
      <c r="F4" s="103"/>
      <c r="G4" s="104"/>
      <c r="I4" s="10"/>
      <c r="J4" s="10"/>
      <c r="K4" s="10"/>
      <c r="L4" s="10"/>
      <c r="M4" s="10"/>
    </row>
    <row r="5" spans="1:13" s="36" customFormat="1">
      <c r="A5" s="7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  <c r="I5" s="10"/>
      <c r="J5" s="10"/>
      <c r="K5" s="10"/>
      <c r="L5" s="10"/>
      <c r="M5" s="10"/>
    </row>
    <row r="6" spans="1:13" s="36" customFormat="1">
      <c r="A6" s="37" t="s">
        <v>28</v>
      </c>
      <c r="B6" s="39">
        <f>B7+B10+B17</f>
        <v>4493.12</v>
      </c>
      <c r="C6" s="38">
        <f>C7+C10+C17</f>
        <v>808.33999999999992</v>
      </c>
      <c r="D6" s="38">
        <f>SUM(B6:C6)</f>
        <v>5301.46</v>
      </c>
      <c r="E6" s="38">
        <f>E7+E10+E17</f>
        <v>2524.17</v>
      </c>
      <c r="F6" s="38">
        <f>F7+F10+F17</f>
        <v>1229.2</v>
      </c>
      <c r="G6" s="38">
        <f>SUM(E6:F6)</f>
        <v>3753.37</v>
      </c>
      <c r="I6" s="10"/>
      <c r="J6" s="10"/>
      <c r="K6" s="10"/>
      <c r="L6" s="10"/>
      <c r="M6" s="10"/>
    </row>
    <row r="7" spans="1:13" s="36" customFormat="1">
      <c r="A7" s="40" t="s">
        <v>29</v>
      </c>
      <c r="B7" s="42">
        <f>SUM(B8:B9)</f>
        <v>1270.25</v>
      </c>
      <c r="C7" s="41">
        <f>SUM(C8:C9)</f>
        <v>461.52</v>
      </c>
      <c r="D7" s="41">
        <f>SUM(B7:C7)</f>
        <v>1731.77</v>
      </c>
      <c r="E7" s="41">
        <f>SUM(E8:E9)</f>
        <v>950.58</v>
      </c>
      <c r="F7" s="41">
        <f>SUM(F8:F9)</f>
        <v>983.65</v>
      </c>
      <c r="G7" s="41">
        <f>SUM(E7:F7)</f>
        <v>1934.23</v>
      </c>
      <c r="I7" s="10"/>
      <c r="J7" s="10"/>
      <c r="K7" s="10"/>
      <c r="L7" s="10"/>
      <c r="M7" s="10"/>
    </row>
    <row r="8" spans="1:13" s="36" customFormat="1">
      <c r="A8" s="43" t="s">
        <v>30</v>
      </c>
      <c r="B8" s="45">
        <v>331.21</v>
      </c>
      <c r="C8" s="44">
        <v>378.75</v>
      </c>
      <c r="D8" s="44">
        <f t="shared" ref="D8:D21" si="0">SUM(B8:C8)</f>
        <v>709.96</v>
      </c>
      <c r="E8" s="44">
        <v>103.45</v>
      </c>
      <c r="F8" s="44">
        <v>584.91</v>
      </c>
      <c r="G8" s="44">
        <f t="shared" ref="G8:G23" si="1">SUM(E8:F8)</f>
        <v>688.36</v>
      </c>
      <c r="I8" s="10"/>
      <c r="J8" s="10"/>
      <c r="K8" s="10"/>
      <c r="L8" s="10"/>
      <c r="M8" s="10"/>
    </row>
    <row r="9" spans="1:13" s="36" customFormat="1">
      <c r="A9" s="43" t="s">
        <v>31</v>
      </c>
      <c r="B9" s="45">
        <v>939.04</v>
      </c>
      <c r="C9" s="44">
        <v>82.77</v>
      </c>
      <c r="D9" s="44">
        <f t="shared" si="0"/>
        <v>1021.81</v>
      </c>
      <c r="E9" s="44">
        <v>847.13</v>
      </c>
      <c r="F9" s="44">
        <v>398.74</v>
      </c>
      <c r="G9" s="44">
        <f t="shared" si="1"/>
        <v>1245.8699999999999</v>
      </c>
      <c r="I9" s="10"/>
      <c r="J9" s="10"/>
      <c r="K9" s="10"/>
      <c r="L9" s="10"/>
      <c r="M9" s="10"/>
    </row>
    <row r="10" spans="1:13" s="36" customFormat="1">
      <c r="A10" s="40" t="s">
        <v>32</v>
      </c>
      <c r="B10" s="42">
        <f>SUM(B11:B16)</f>
        <v>3222.87</v>
      </c>
      <c r="C10" s="41">
        <v>0</v>
      </c>
      <c r="D10" s="41">
        <f t="shared" si="0"/>
        <v>3222.87</v>
      </c>
      <c r="E10" s="41">
        <f>SUM(E11:E16)</f>
        <v>1573.59</v>
      </c>
      <c r="F10" s="41">
        <v>0</v>
      </c>
      <c r="G10" s="41">
        <f t="shared" si="1"/>
        <v>1573.59</v>
      </c>
      <c r="I10" s="10"/>
      <c r="J10" s="10"/>
      <c r="K10" s="10"/>
      <c r="L10" s="10"/>
      <c r="M10" s="10"/>
    </row>
    <row r="11" spans="1:13" s="36" customFormat="1">
      <c r="A11" s="43" t="s">
        <v>33</v>
      </c>
      <c r="B11" s="45">
        <v>3124.04</v>
      </c>
      <c r="C11" s="44">
        <v>42.13</v>
      </c>
      <c r="D11" s="44">
        <f t="shared" si="0"/>
        <v>3166.17</v>
      </c>
      <c r="E11" s="44">
        <v>1528.97</v>
      </c>
      <c r="F11" s="44">
        <v>91.95</v>
      </c>
      <c r="G11" s="44">
        <f t="shared" si="1"/>
        <v>1620.92</v>
      </c>
      <c r="I11" s="10"/>
      <c r="J11" s="10"/>
      <c r="K11" s="10"/>
      <c r="L11" s="10"/>
      <c r="M11" s="10"/>
    </row>
    <row r="12" spans="1:13" s="36" customFormat="1">
      <c r="A12" s="46" t="s">
        <v>34</v>
      </c>
      <c r="B12" s="45">
        <v>52.34</v>
      </c>
      <c r="C12" s="44">
        <v>0</v>
      </c>
      <c r="D12" s="44">
        <f t="shared" si="0"/>
        <v>52.34</v>
      </c>
      <c r="E12" s="44">
        <v>20.11</v>
      </c>
      <c r="F12" s="44">
        <v>0</v>
      </c>
      <c r="G12" s="44">
        <f t="shared" si="1"/>
        <v>20.11</v>
      </c>
      <c r="I12" s="10"/>
      <c r="J12" s="10"/>
      <c r="K12" s="10"/>
      <c r="L12" s="10"/>
      <c r="M12" s="10"/>
    </row>
    <row r="13" spans="1:13" s="36" customFormat="1">
      <c r="A13" s="46" t="s">
        <v>79</v>
      </c>
      <c r="B13" s="45">
        <v>6.91</v>
      </c>
      <c r="C13" s="44">
        <v>0</v>
      </c>
      <c r="D13" s="44">
        <f t="shared" si="0"/>
        <v>6.91</v>
      </c>
      <c r="E13" s="44">
        <v>0.74</v>
      </c>
      <c r="F13" s="44">
        <v>0</v>
      </c>
      <c r="G13" s="44"/>
      <c r="I13" s="10"/>
      <c r="J13" s="10"/>
      <c r="K13" s="10"/>
      <c r="L13" s="10"/>
      <c r="M13" s="10"/>
    </row>
    <row r="14" spans="1:13" s="36" customFormat="1">
      <c r="A14" s="43" t="s">
        <v>35</v>
      </c>
      <c r="B14" s="45">
        <v>33.99</v>
      </c>
      <c r="C14" s="44">
        <v>0</v>
      </c>
      <c r="D14" s="44">
        <f t="shared" si="0"/>
        <v>33.99</v>
      </c>
      <c r="E14" s="44">
        <v>22.05</v>
      </c>
      <c r="F14" s="44">
        <v>0</v>
      </c>
      <c r="G14" s="44">
        <f t="shared" si="1"/>
        <v>22.05</v>
      </c>
      <c r="I14" s="10"/>
      <c r="J14" s="10"/>
      <c r="K14" s="10"/>
      <c r="L14" s="10"/>
      <c r="M14" s="10"/>
    </row>
    <row r="15" spans="1:13" s="36" customFormat="1">
      <c r="A15" s="43" t="s">
        <v>36</v>
      </c>
      <c r="B15" s="45">
        <v>4.79</v>
      </c>
      <c r="C15" s="44">
        <v>0</v>
      </c>
      <c r="D15" s="44">
        <f t="shared" si="0"/>
        <v>4.79</v>
      </c>
      <c r="E15" s="44">
        <v>0</v>
      </c>
      <c r="F15" s="44">
        <v>0</v>
      </c>
      <c r="G15" s="44">
        <f t="shared" si="1"/>
        <v>0</v>
      </c>
      <c r="I15" s="10"/>
      <c r="J15" s="10"/>
      <c r="K15" s="10"/>
      <c r="L15" s="10"/>
      <c r="M15" s="10"/>
    </row>
    <row r="16" spans="1:13" s="36" customFormat="1">
      <c r="A16" s="43" t="s">
        <v>37</v>
      </c>
      <c r="B16" s="45">
        <v>0.8</v>
      </c>
      <c r="C16" s="44">
        <v>0</v>
      </c>
      <c r="D16" s="44">
        <f t="shared" si="0"/>
        <v>0.8</v>
      </c>
      <c r="E16" s="44">
        <v>1.72</v>
      </c>
      <c r="F16" s="44">
        <v>0</v>
      </c>
      <c r="G16" s="44">
        <f t="shared" si="1"/>
        <v>1.72</v>
      </c>
      <c r="I16" s="10"/>
      <c r="J16" s="10"/>
      <c r="K16" s="10"/>
      <c r="L16" s="10"/>
      <c r="M16" s="10"/>
    </row>
    <row r="17" spans="1:13" s="36" customFormat="1">
      <c r="A17" s="40" t="s">
        <v>38</v>
      </c>
      <c r="B17" s="41">
        <v>0</v>
      </c>
      <c r="C17" s="41">
        <f>ROUND(((B7+B10+C7+C10)*0.07),2)</f>
        <v>346.82</v>
      </c>
      <c r="D17" s="41">
        <f t="shared" si="0"/>
        <v>346.82</v>
      </c>
      <c r="E17" s="41">
        <v>0</v>
      </c>
      <c r="F17" s="41">
        <f>ROUND(((E7+E10+F7+F10)*0.07),2)</f>
        <v>245.55</v>
      </c>
      <c r="G17" s="41">
        <f t="shared" si="1"/>
        <v>245.55</v>
      </c>
      <c r="I17" s="10"/>
      <c r="J17" s="10"/>
      <c r="K17" s="10"/>
      <c r="L17" s="10"/>
      <c r="M17" s="10"/>
    </row>
    <row r="18" spans="1:13" s="36" customFormat="1">
      <c r="A18" s="40" t="s">
        <v>39</v>
      </c>
      <c r="B18" s="42">
        <f>SUM(B19:B22)</f>
        <v>0</v>
      </c>
      <c r="C18" s="41">
        <f>SUM(C19:C22)</f>
        <v>2032.58</v>
      </c>
      <c r="D18" s="41">
        <f>SUM(B18:C18)</f>
        <v>2032.58</v>
      </c>
      <c r="E18" s="41">
        <v>0</v>
      </c>
      <c r="F18" s="41">
        <f>SUM(F19:F22)</f>
        <v>2096.8000000000002</v>
      </c>
      <c r="G18" s="41">
        <f t="shared" si="1"/>
        <v>2096.8000000000002</v>
      </c>
      <c r="I18" s="10"/>
      <c r="J18" s="10"/>
      <c r="K18" s="10"/>
      <c r="L18" s="10"/>
      <c r="M18" s="10"/>
    </row>
    <row r="19" spans="1:13" s="36" customFormat="1">
      <c r="A19" s="43" t="s">
        <v>40</v>
      </c>
      <c r="B19" s="45">
        <v>0</v>
      </c>
      <c r="C19" s="44">
        <v>1200</v>
      </c>
      <c r="D19" s="44">
        <f t="shared" si="0"/>
        <v>1200</v>
      </c>
      <c r="E19" s="44">
        <v>0</v>
      </c>
      <c r="F19" s="44">
        <v>1200</v>
      </c>
      <c r="G19" s="44">
        <f t="shared" si="1"/>
        <v>1200</v>
      </c>
      <c r="I19" s="10"/>
      <c r="J19" s="10"/>
      <c r="K19" s="10"/>
      <c r="L19" s="10"/>
      <c r="M19" s="10"/>
    </row>
    <row r="20" spans="1:13" s="36" customFormat="1">
      <c r="A20" s="43" t="s">
        <v>41</v>
      </c>
      <c r="B20" s="45">
        <v>0</v>
      </c>
      <c r="C20" s="44">
        <v>124.81</v>
      </c>
      <c r="D20" s="44">
        <f t="shared" si="0"/>
        <v>124.81</v>
      </c>
      <c r="E20" s="44">
        <v>0</v>
      </c>
      <c r="F20" s="44">
        <v>83.05</v>
      </c>
      <c r="G20" s="44">
        <f t="shared" si="1"/>
        <v>83.05</v>
      </c>
      <c r="I20" s="10"/>
      <c r="J20" s="10"/>
      <c r="K20" s="10"/>
      <c r="L20" s="10"/>
      <c r="M20" s="10"/>
    </row>
    <row r="21" spans="1:13" s="36" customFormat="1">
      <c r="A21" s="47" t="s">
        <v>42</v>
      </c>
      <c r="B21" s="45">
        <v>0</v>
      </c>
      <c r="C21" s="44">
        <v>67.58</v>
      </c>
      <c r="D21" s="44">
        <f t="shared" si="0"/>
        <v>67.58</v>
      </c>
      <c r="E21" s="44">
        <v>0</v>
      </c>
      <c r="F21" s="44">
        <v>30.31</v>
      </c>
      <c r="G21" s="44">
        <f t="shared" si="1"/>
        <v>30.31</v>
      </c>
      <c r="I21" s="10"/>
      <c r="J21" s="10"/>
      <c r="K21" s="10"/>
      <c r="L21" s="10"/>
      <c r="M21" s="10"/>
    </row>
    <row r="22" spans="1:13" s="36" customFormat="1">
      <c r="A22" s="47" t="s">
        <v>43</v>
      </c>
      <c r="B22" s="45"/>
      <c r="C22" s="44">
        <v>640.19000000000005</v>
      </c>
      <c r="D22" s="44">
        <f>SUM(B22:C22)</f>
        <v>640.19000000000005</v>
      </c>
      <c r="E22" s="44"/>
      <c r="F22" s="44">
        <v>783.44</v>
      </c>
      <c r="G22" s="44">
        <f t="shared" si="1"/>
        <v>783.44</v>
      </c>
      <c r="I22" s="10"/>
      <c r="J22" s="10"/>
      <c r="K22" s="10"/>
      <c r="L22" s="10"/>
      <c r="M22" s="10"/>
    </row>
    <row r="23" spans="1:13" s="36" customFormat="1">
      <c r="A23" s="40" t="s">
        <v>44</v>
      </c>
      <c r="B23" s="42">
        <f>B6+B18</f>
        <v>4493.12</v>
      </c>
      <c r="C23" s="41">
        <f>C6+C18</f>
        <v>2840.92</v>
      </c>
      <c r="D23" s="41">
        <f>SUM(B23:C23)</f>
        <v>7334.04</v>
      </c>
      <c r="E23" s="41">
        <f>E6+E18</f>
        <v>2524.17</v>
      </c>
      <c r="F23" s="41">
        <f>F6+F18</f>
        <v>3326</v>
      </c>
      <c r="G23" s="41">
        <f t="shared" si="1"/>
        <v>5850.17</v>
      </c>
      <c r="I23" s="10"/>
      <c r="J23" s="10"/>
      <c r="K23" s="10"/>
      <c r="L23" s="10"/>
      <c r="M23" s="10"/>
    </row>
    <row r="24" spans="1:13" s="36" customFormat="1">
      <c r="A24" s="40" t="s">
        <v>22</v>
      </c>
      <c r="B24" s="42">
        <f>ROUND(B23/B25,2)</f>
        <v>1.4</v>
      </c>
      <c r="C24" s="49">
        <f>C23/B25</f>
        <v>0.88666254689362878</v>
      </c>
      <c r="D24" s="48">
        <f>ROUND(D23/B25,2)</f>
        <v>2.29</v>
      </c>
      <c r="E24" s="48">
        <f>ROUND(E23/E25,2)</f>
        <v>0.96</v>
      </c>
      <c r="F24" s="49">
        <f>F23/E25</f>
        <v>1.268574741402984</v>
      </c>
      <c r="G24" s="48">
        <f>ROUND(G23/E25,2)</f>
        <v>2.23</v>
      </c>
      <c r="I24" s="10"/>
      <c r="J24" s="10"/>
      <c r="K24" s="10"/>
      <c r="L24" s="10"/>
      <c r="M24" s="10"/>
    </row>
    <row r="25" spans="1:13" s="36" customFormat="1">
      <c r="A25" s="46" t="s">
        <v>45</v>
      </c>
      <c r="B25" s="117">
        <v>3204.06</v>
      </c>
      <c r="C25" s="118"/>
      <c r="D25" s="119"/>
      <c r="E25" s="117">
        <v>2621.84</v>
      </c>
      <c r="F25" s="118"/>
      <c r="G25" s="120"/>
      <c r="I25" s="10"/>
      <c r="J25" s="10"/>
      <c r="K25" s="10"/>
      <c r="L25" s="10"/>
      <c r="M25" s="10"/>
    </row>
    <row r="26" spans="1:13" s="36" customFormat="1">
      <c r="A26" s="50" t="s">
        <v>24</v>
      </c>
      <c r="B26" s="111">
        <v>5.37</v>
      </c>
      <c r="C26" s="112"/>
      <c r="D26" s="113"/>
      <c r="E26" s="111">
        <v>5.37</v>
      </c>
      <c r="F26" s="112"/>
      <c r="G26" s="113"/>
      <c r="I26" s="10"/>
      <c r="J26" s="10"/>
      <c r="K26" s="10"/>
      <c r="L26" s="10"/>
      <c r="M26" s="10"/>
    </row>
    <row r="27" spans="1:13" s="36" customFormat="1">
      <c r="A27" s="51" t="s">
        <v>46</v>
      </c>
      <c r="B27" s="114">
        <f>B25*B26</f>
        <v>17205.802199999998</v>
      </c>
      <c r="C27" s="115"/>
      <c r="D27" s="116"/>
      <c r="E27" s="114">
        <f>E25*E26</f>
        <v>14079.2808</v>
      </c>
      <c r="F27" s="115"/>
      <c r="G27" s="116"/>
      <c r="I27" s="10"/>
      <c r="J27" s="10"/>
      <c r="K27" s="10"/>
      <c r="L27" s="10"/>
      <c r="M27" s="10"/>
    </row>
    <row r="28" spans="1:13" s="36" customFormat="1">
      <c r="A28" s="51" t="s">
        <v>26</v>
      </c>
      <c r="B28" s="45">
        <f>B27-B23</f>
        <v>12712.682199999999</v>
      </c>
      <c r="C28" s="45"/>
      <c r="D28" s="45">
        <f>B27-D23</f>
        <v>9871.7621999999974</v>
      </c>
      <c r="E28" s="45">
        <f>E27-E23</f>
        <v>11555.1108</v>
      </c>
      <c r="F28" s="45"/>
      <c r="G28" s="45">
        <f>E27-G23</f>
        <v>8229.1108000000004</v>
      </c>
      <c r="I28" s="10"/>
      <c r="J28" s="10"/>
      <c r="K28" s="10"/>
      <c r="L28" s="10"/>
      <c r="M28" s="10"/>
    </row>
    <row r="29" spans="1:13" s="36" customFormat="1">
      <c r="A29" s="52" t="s">
        <v>47</v>
      </c>
      <c r="B29" s="53">
        <f>B26-B24</f>
        <v>3.97</v>
      </c>
      <c r="C29" s="53"/>
      <c r="D29" s="53">
        <f>B26-D24</f>
        <v>3.08</v>
      </c>
      <c r="E29" s="53">
        <f>E26-E24</f>
        <v>4.41</v>
      </c>
      <c r="F29" s="53"/>
      <c r="G29" s="54">
        <f>E26-G24</f>
        <v>3.14</v>
      </c>
      <c r="I29" s="10"/>
      <c r="J29" s="10"/>
      <c r="K29" s="10"/>
      <c r="L29" s="10"/>
      <c r="M29" s="10"/>
    </row>
    <row r="30" spans="1:13" s="35" customFormat="1">
      <c r="A30" s="32"/>
      <c r="B30" s="55"/>
      <c r="C30" s="55"/>
      <c r="D30" s="55"/>
      <c r="E30" s="55"/>
      <c r="F30" s="55"/>
      <c r="G30" s="55"/>
      <c r="I30" s="9"/>
      <c r="J30" s="9"/>
      <c r="K30" s="9"/>
      <c r="L30" s="9"/>
      <c r="M30" s="9"/>
    </row>
    <row r="31" spans="1:13" s="35" customFormat="1">
      <c r="A31" s="33"/>
      <c r="B31" s="8"/>
      <c r="C31" s="8"/>
      <c r="D31" s="8"/>
      <c r="E31" s="8"/>
      <c r="F31" s="8"/>
      <c r="G31" s="8"/>
      <c r="I31" s="9"/>
      <c r="J31" s="9"/>
      <c r="K31" s="9"/>
      <c r="L31" s="9"/>
      <c r="M31" s="9"/>
    </row>
    <row r="32" spans="1:13" s="35" customFormat="1">
      <c r="A32" s="56" t="s">
        <v>48</v>
      </c>
      <c r="B32" s="8"/>
      <c r="C32" s="8"/>
      <c r="D32" s="8"/>
      <c r="E32" s="8"/>
      <c r="F32" s="8"/>
      <c r="G32" s="8"/>
      <c r="I32" s="9"/>
      <c r="J32" s="9"/>
      <c r="K32" s="9"/>
      <c r="L32" s="9"/>
      <c r="M32" s="9"/>
    </row>
    <row r="33" spans="1:13" s="35" customFormat="1">
      <c r="A33" s="9"/>
      <c r="B33" s="8"/>
      <c r="C33" s="8"/>
      <c r="D33" s="8"/>
      <c r="E33" s="8"/>
      <c r="F33" s="8"/>
      <c r="G33" s="8"/>
      <c r="I33" s="9"/>
      <c r="J33" s="9"/>
      <c r="K33" s="9"/>
      <c r="L33" s="9"/>
      <c r="M33" s="9"/>
    </row>
  </sheetData>
  <mergeCells count="9">
    <mergeCell ref="B3:G3"/>
    <mergeCell ref="B26:D26"/>
    <mergeCell ref="E26:G26"/>
    <mergeCell ref="B27:D27"/>
    <mergeCell ref="E27:G27"/>
    <mergeCell ref="B4:D4"/>
    <mergeCell ref="E4:G4"/>
    <mergeCell ref="B25:D25"/>
    <mergeCell ref="E25:G25"/>
  </mergeCells>
  <pageMargins left="0.33" right="0.22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I9" sqref="I9"/>
    </sheetView>
  </sheetViews>
  <sheetFormatPr defaultColWidth="9" defaultRowHeight="21.75"/>
  <cols>
    <col min="1" max="1" width="34.625" style="33" customWidth="1"/>
    <col min="2" max="7" width="9.625" style="33" customWidth="1"/>
    <col min="8" max="16384" width="9" style="33"/>
  </cols>
  <sheetData>
    <row r="1" spans="1:7" ht="24">
      <c r="A1" s="58" t="s">
        <v>82</v>
      </c>
      <c r="B1" s="59"/>
      <c r="C1" s="59"/>
      <c r="D1" s="59"/>
      <c r="E1" s="59"/>
      <c r="F1" s="59"/>
      <c r="G1" s="59"/>
    </row>
    <row r="2" spans="1:7">
      <c r="A2" s="59"/>
      <c r="B2" s="59"/>
      <c r="C2" s="59"/>
      <c r="D2" s="59"/>
      <c r="E2" s="59"/>
      <c r="F2" s="121" t="s">
        <v>51</v>
      </c>
      <c r="G2" s="121"/>
    </row>
    <row r="3" spans="1:7">
      <c r="A3" s="75"/>
      <c r="B3" s="102" t="s">
        <v>68</v>
      </c>
      <c r="C3" s="103"/>
      <c r="D3" s="103"/>
      <c r="E3" s="103"/>
      <c r="F3" s="103"/>
      <c r="G3" s="104"/>
    </row>
    <row r="4" spans="1:7">
      <c r="A4" s="76" t="s">
        <v>1</v>
      </c>
      <c r="B4" s="102" t="s">
        <v>66</v>
      </c>
      <c r="C4" s="103"/>
      <c r="D4" s="104"/>
      <c r="E4" s="102" t="s">
        <v>67</v>
      </c>
      <c r="F4" s="103"/>
      <c r="G4" s="104"/>
    </row>
    <row r="5" spans="1:7">
      <c r="A5" s="7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7">
      <c r="A6" s="60" t="s">
        <v>52</v>
      </c>
      <c r="B6" s="61">
        <f t="shared" ref="B6:G6" si="0">ROUND((B7+B10+B17),2)</f>
        <v>16695.919999999998</v>
      </c>
      <c r="C6" s="61">
        <f t="shared" si="0"/>
        <v>16301.09</v>
      </c>
      <c r="D6" s="61">
        <f t="shared" si="0"/>
        <v>32997.01</v>
      </c>
      <c r="E6" s="61">
        <f t="shared" si="0"/>
        <v>13410.35</v>
      </c>
      <c r="F6" s="61">
        <f t="shared" si="0"/>
        <v>15958.35</v>
      </c>
      <c r="G6" s="61">
        <f t="shared" si="0"/>
        <v>29368.7</v>
      </c>
    </row>
    <row r="7" spans="1:7">
      <c r="A7" s="62" t="s">
        <v>6</v>
      </c>
      <c r="B7" s="63">
        <f t="shared" ref="B7:G7" si="1">ROUND(SUM(B8:B9),2)</f>
        <v>8095.67</v>
      </c>
      <c r="C7" s="63">
        <f t="shared" si="1"/>
        <v>14142.41</v>
      </c>
      <c r="D7" s="63">
        <f t="shared" si="1"/>
        <v>22238.080000000002</v>
      </c>
      <c r="E7" s="63">
        <f t="shared" si="1"/>
        <v>3988.46</v>
      </c>
      <c r="F7" s="63">
        <f t="shared" si="1"/>
        <v>14030.62</v>
      </c>
      <c r="G7" s="63">
        <f t="shared" si="1"/>
        <v>18019.080000000002</v>
      </c>
    </row>
    <row r="8" spans="1:7">
      <c r="A8" s="64" t="s">
        <v>53</v>
      </c>
      <c r="B8" s="65">
        <v>3916.88</v>
      </c>
      <c r="C8" s="65">
        <v>14070.29</v>
      </c>
      <c r="D8" s="66">
        <f>ROUND(SUM(B8:C8),2)</f>
        <v>17987.169999999998</v>
      </c>
      <c r="E8" s="65">
        <v>865.38</v>
      </c>
      <c r="F8" s="65">
        <v>14030.62</v>
      </c>
      <c r="G8" s="66">
        <f>ROUND(SUM(E8:F8),2)</f>
        <v>14896</v>
      </c>
    </row>
    <row r="9" spans="1:7">
      <c r="A9" s="64" t="s">
        <v>54</v>
      </c>
      <c r="B9" s="65">
        <v>4178.79</v>
      </c>
      <c r="C9" s="65">
        <v>72.12</v>
      </c>
      <c r="D9" s="66">
        <f>ROUND(SUM(B9:C9),2)</f>
        <v>4250.91</v>
      </c>
      <c r="E9" s="65">
        <v>3123.08</v>
      </c>
      <c r="F9" s="65">
        <v>0</v>
      </c>
      <c r="G9" s="66">
        <f>ROUND(SUM(E9:F9),2)</f>
        <v>3123.08</v>
      </c>
    </row>
    <row r="10" spans="1:7">
      <c r="A10" s="62" t="s">
        <v>9</v>
      </c>
      <c r="B10" s="63">
        <f t="shared" ref="B10:G10" si="2">ROUND(SUM(B11:B16),2)</f>
        <v>8600.25</v>
      </c>
      <c r="C10" s="63">
        <f t="shared" si="2"/>
        <v>0</v>
      </c>
      <c r="D10" s="63">
        <f t="shared" si="2"/>
        <v>8600.25</v>
      </c>
      <c r="E10" s="63">
        <f t="shared" si="2"/>
        <v>9421.89</v>
      </c>
      <c r="F10" s="63">
        <f t="shared" si="2"/>
        <v>6.41</v>
      </c>
      <c r="G10" s="63">
        <f t="shared" si="2"/>
        <v>9428.2999999999993</v>
      </c>
    </row>
    <row r="11" spans="1:7">
      <c r="A11" s="64" t="s">
        <v>10</v>
      </c>
      <c r="B11" s="65">
        <v>4474.24</v>
      </c>
      <c r="C11" s="65">
        <v>0</v>
      </c>
      <c r="D11" s="66">
        <f t="shared" ref="D11:D17" si="3">ROUND(SUM(B11:C11),2)</f>
        <v>4474.24</v>
      </c>
      <c r="E11" s="65">
        <v>4683.46</v>
      </c>
      <c r="F11" s="65">
        <v>0</v>
      </c>
      <c r="G11" s="66">
        <f t="shared" ref="G11:G17" si="4">ROUND(SUM(E11:F11),2)</f>
        <v>4683.46</v>
      </c>
    </row>
    <row r="12" spans="1:7">
      <c r="A12" s="64" t="s">
        <v>55</v>
      </c>
      <c r="B12" s="65">
        <v>1620.76</v>
      </c>
      <c r="C12" s="65">
        <v>0</v>
      </c>
      <c r="D12" s="66">
        <f t="shared" si="3"/>
        <v>1620.76</v>
      </c>
      <c r="E12" s="65">
        <v>3198.17</v>
      </c>
      <c r="F12" s="65">
        <v>0</v>
      </c>
      <c r="G12" s="66">
        <f t="shared" si="4"/>
        <v>3198.17</v>
      </c>
    </row>
    <row r="13" spans="1:7">
      <c r="A13" s="64" t="s">
        <v>56</v>
      </c>
      <c r="B13" s="65">
        <v>583.73</v>
      </c>
      <c r="C13" s="65">
        <v>0</v>
      </c>
      <c r="D13" s="66">
        <f t="shared" si="3"/>
        <v>583.73</v>
      </c>
      <c r="E13" s="65">
        <v>391.35</v>
      </c>
      <c r="F13" s="65">
        <v>0</v>
      </c>
      <c r="G13" s="66">
        <f t="shared" si="4"/>
        <v>391.35</v>
      </c>
    </row>
    <row r="14" spans="1:7">
      <c r="A14" s="64" t="s">
        <v>57</v>
      </c>
      <c r="B14" s="65">
        <v>1029.7</v>
      </c>
      <c r="C14" s="65">
        <v>0</v>
      </c>
      <c r="D14" s="66">
        <f t="shared" si="3"/>
        <v>1029.7</v>
      </c>
      <c r="E14" s="65">
        <v>364.81</v>
      </c>
      <c r="F14" s="65">
        <v>0</v>
      </c>
      <c r="G14" s="66">
        <f t="shared" si="4"/>
        <v>364.81</v>
      </c>
    </row>
    <row r="15" spans="1:7">
      <c r="A15" s="64" t="s">
        <v>58</v>
      </c>
      <c r="B15" s="65">
        <v>60.61</v>
      </c>
      <c r="C15" s="65">
        <v>0</v>
      </c>
      <c r="D15" s="66">
        <f t="shared" si="3"/>
        <v>60.61</v>
      </c>
      <c r="E15" s="65">
        <v>158.33000000000001</v>
      </c>
      <c r="F15" s="65">
        <v>6.41</v>
      </c>
      <c r="G15" s="66">
        <f t="shared" si="4"/>
        <v>164.74</v>
      </c>
    </row>
    <row r="16" spans="1:7">
      <c r="A16" s="64" t="s">
        <v>59</v>
      </c>
      <c r="B16" s="65">
        <v>831.21</v>
      </c>
      <c r="C16" s="65">
        <v>0</v>
      </c>
      <c r="D16" s="66">
        <f t="shared" si="3"/>
        <v>831.21</v>
      </c>
      <c r="E16" s="65">
        <v>625.77</v>
      </c>
      <c r="F16" s="65">
        <v>0</v>
      </c>
      <c r="G16" s="66">
        <f t="shared" si="4"/>
        <v>625.77</v>
      </c>
    </row>
    <row r="17" spans="1:7">
      <c r="A17" s="57" t="s">
        <v>50</v>
      </c>
      <c r="B17" s="63">
        <v>0</v>
      </c>
      <c r="C17" s="63">
        <f>ROUND(((B7+B10+C7+C10)*0.07),2)</f>
        <v>2158.6799999999998</v>
      </c>
      <c r="D17" s="63">
        <f t="shared" si="3"/>
        <v>2158.6799999999998</v>
      </c>
      <c r="E17" s="63">
        <v>0</v>
      </c>
      <c r="F17" s="63">
        <f>ROUND(((E7+E10+F7+F10)*0.07),2)</f>
        <v>1921.32</v>
      </c>
      <c r="G17" s="63">
        <f t="shared" si="4"/>
        <v>1921.32</v>
      </c>
    </row>
    <row r="18" spans="1:7">
      <c r="A18" s="62" t="s">
        <v>39</v>
      </c>
      <c r="B18" s="63">
        <f>SUM(B19:B22)</f>
        <v>0</v>
      </c>
      <c r="C18" s="63">
        <f>ROUND(SUM(C19:C22),2)</f>
        <v>5636.16</v>
      </c>
      <c r="D18" s="63">
        <f>ROUND(SUM(D19:D22),2)</f>
        <v>5636.16</v>
      </c>
      <c r="E18" s="63">
        <f>SUM(E19:E22)</f>
        <v>0</v>
      </c>
      <c r="F18" s="63">
        <f>ROUND(SUM(F19:F22),2)</f>
        <v>5652.1</v>
      </c>
      <c r="G18" s="63">
        <f>ROUND(SUM(G19:G22),2)</f>
        <v>5652.1</v>
      </c>
    </row>
    <row r="19" spans="1:7">
      <c r="A19" s="64" t="s">
        <v>60</v>
      </c>
      <c r="B19" s="66">
        <v>0</v>
      </c>
      <c r="C19" s="66">
        <v>1200</v>
      </c>
      <c r="D19" s="66">
        <f>ROUND(SUM(B19:C19),2)</f>
        <v>1200</v>
      </c>
      <c r="E19" s="66">
        <v>0</v>
      </c>
      <c r="F19" s="66">
        <v>1200</v>
      </c>
      <c r="G19" s="66">
        <f>ROUND(SUM(E19:F19),2)</f>
        <v>1200</v>
      </c>
    </row>
    <row r="20" spans="1:7">
      <c r="A20" s="64" t="s">
        <v>61</v>
      </c>
      <c r="B20" s="66">
        <v>0</v>
      </c>
      <c r="C20" s="66">
        <v>1662.17</v>
      </c>
      <c r="D20" s="66">
        <f>ROUND(SUM(B20:C20),2)</f>
        <v>1662.17</v>
      </c>
      <c r="E20" s="66">
        <v>0</v>
      </c>
      <c r="F20" s="66">
        <v>1539.35</v>
      </c>
      <c r="G20" s="66">
        <f>ROUND(SUM(E20:F20),2)</f>
        <v>1539.35</v>
      </c>
    </row>
    <row r="21" spans="1:7">
      <c r="A21" s="67" t="s">
        <v>62</v>
      </c>
      <c r="B21" s="66">
        <v>0</v>
      </c>
      <c r="C21" s="66">
        <v>592.86</v>
      </c>
      <c r="D21" s="66">
        <f>ROUND(SUM(B21:C21),2)</f>
        <v>592.86</v>
      </c>
      <c r="E21" s="66">
        <v>0</v>
      </c>
      <c r="F21" s="66">
        <v>754.51</v>
      </c>
      <c r="G21" s="66">
        <f>ROUND(SUM(E21:F21),2)</f>
        <v>754.51</v>
      </c>
    </row>
    <row r="22" spans="1:7">
      <c r="A22" s="68" t="s">
        <v>63</v>
      </c>
      <c r="B22" s="66">
        <v>0</v>
      </c>
      <c r="C22" s="66">
        <v>2181.13</v>
      </c>
      <c r="D22" s="66">
        <f>ROUND(SUM(B22:C22),2)</f>
        <v>2181.13</v>
      </c>
      <c r="E22" s="66">
        <v>0</v>
      </c>
      <c r="F22" s="66">
        <v>2158.2399999999998</v>
      </c>
      <c r="G22" s="66">
        <f>ROUND(SUM(E22:F22),2)</f>
        <v>2158.2399999999998</v>
      </c>
    </row>
    <row r="23" spans="1:7">
      <c r="A23" s="62" t="s">
        <v>21</v>
      </c>
      <c r="B23" s="63">
        <f>ROUND((B6+B18),2)</f>
        <v>16695.919999999998</v>
      </c>
      <c r="C23" s="63">
        <f>ROUND((C6+C18),2)</f>
        <v>21937.25</v>
      </c>
      <c r="D23" s="63">
        <f>ROUND(SUM(B23:C23),2)</f>
        <v>38633.17</v>
      </c>
      <c r="E23" s="63">
        <f>ROUND((E6+E18),2)</f>
        <v>13410.35</v>
      </c>
      <c r="F23" s="63">
        <f>ROUND((F6+F18),2)</f>
        <v>21610.45</v>
      </c>
      <c r="G23" s="63">
        <f>ROUND(SUM(E23:F23),2)</f>
        <v>35020.800000000003</v>
      </c>
    </row>
    <row r="24" spans="1:7">
      <c r="A24" s="62" t="s">
        <v>64</v>
      </c>
      <c r="B24" s="69">
        <f>ROUND((B23/B25),2)</f>
        <v>12.68</v>
      </c>
      <c r="C24" s="69">
        <f>C23/B25</f>
        <v>16.661160351492779</v>
      </c>
      <c r="D24" s="69">
        <f>ROUND((D23/B25),2)</f>
        <v>29.34</v>
      </c>
      <c r="E24" s="69">
        <f>ROUND((E23/E25),2)</f>
        <v>13.26</v>
      </c>
      <c r="F24" s="69">
        <f>F23/E25</f>
        <v>21.363910473139967</v>
      </c>
      <c r="G24" s="69">
        <f>ROUND((G23/E25),2)</f>
        <v>34.619999999999997</v>
      </c>
    </row>
    <row r="25" spans="1:7">
      <c r="A25" s="64" t="s">
        <v>65</v>
      </c>
      <c r="B25" s="140">
        <v>1316.67</v>
      </c>
      <c r="C25" s="141"/>
      <c r="D25" s="142"/>
      <c r="E25" s="140">
        <v>1011.54</v>
      </c>
      <c r="F25" s="141"/>
      <c r="G25" s="142"/>
    </row>
    <row r="26" spans="1:7">
      <c r="A26" s="70" t="s">
        <v>24</v>
      </c>
      <c r="B26" s="125">
        <v>49.17</v>
      </c>
      <c r="C26" s="126"/>
      <c r="D26" s="127"/>
      <c r="E26" s="125">
        <v>49.17</v>
      </c>
      <c r="F26" s="126"/>
      <c r="G26" s="127"/>
    </row>
    <row r="27" spans="1:7" s="72" customFormat="1">
      <c r="A27" s="71" t="s">
        <v>46</v>
      </c>
      <c r="B27" s="122">
        <f>B25*B26</f>
        <v>64740.663900000007</v>
      </c>
      <c r="C27" s="123"/>
      <c r="D27" s="124"/>
      <c r="E27" s="122">
        <f>E25*E26</f>
        <v>49737.421799999996</v>
      </c>
      <c r="F27" s="123"/>
      <c r="G27" s="124"/>
    </row>
    <row r="28" spans="1:7" s="72" customFormat="1">
      <c r="A28" s="71" t="s">
        <v>26</v>
      </c>
      <c r="B28" s="63">
        <f>B27-B23</f>
        <v>48044.743900000009</v>
      </c>
      <c r="C28" s="63"/>
      <c r="D28" s="63">
        <f>B27-D23</f>
        <v>26107.493900000009</v>
      </c>
      <c r="E28" s="63">
        <f>E27-E23</f>
        <v>36327.071799999998</v>
      </c>
      <c r="F28" s="63"/>
      <c r="G28" s="63">
        <f>E27-G23</f>
        <v>14716.621799999994</v>
      </c>
    </row>
    <row r="29" spans="1:7" s="72" customFormat="1">
      <c r="A29" s="73" t="s">
        <v>47</v>
      </c>
      <c r="B29" s="74">
        <f>B26-B24</f>
        <v>36.49</v>
      </c>
      <c r="C29" s="74"/>
      <c r="D29" s="74">
        <f>B26-D24</f>
        <v>19.830000000000002</v>
      </c>
      <c r="E29" s="74">
        <f>E26-E24</f>
        <v>35.910000000000004</v>
      </c>
      <c r="F29" s="74"/>
      <c r="G29" s="74">
        <f>E26-G24</f>
        <v>14.550000000000004</v>
      </c>
    </row>
    <row r="30" spans="1:7">
      <c r="A30" s="32"/>
    </row>
    <row r="31" spans="1:7">
      <c r="B31" s="8"/>
      <c r="C31" s="8"/>
      <c r="D31" s="8"/>
      <c r="E31" s="8"/>
      <c r="F31" s="8"/>
      <c r="G31" s="8"/>
    </row>
    <row r="32" spans="1:7">
      <c r="B32" s="8"/>
      <c r="C32" s="8"/>
      <c r="D32" s="8"/>
      <c r="E32" s="8"/>
      <c r="F32" s="8"/>
      <c r="G32" s="8"/>
    </row>
    <row r="33" spans="2:7">
      <c r="B33" s="8"/>
      <c r="C33" s="8"/>
      <c r="D33" s="8"/>
      <c r="E33" s="8"/>
      <c r="F33" s="8"/>
      <c r="G33" s="8"/>
    </row>
  </sheetData>
  <mergeCells count="10">
    <mergeCell ref="F2:G2"/>
    <mergeCell ref="B4:D4"/>
    <mergeCell ref="E4:G4"/>
    <mergeCell ref="B27:D27"/>
    <mergeCell ref="E27:G27"/>
    <mergeCell ref="B3:G3"/>
    <mergeCell ref="B25:D25"/>
    <mergeCell ref="E25:G25"/>
    <mergeCell ref="B26:D26"/>
    <mergeCell ref="E26:G26"/>
  </mergeCells>
  <pageMargins left="0.28999999999999998" right="0.2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9" sqref="I9"/>
    </sheetView>
  </sheetViews>
  <sheetFormatPr defaultColWidth="9" defaultRowHeight="21.75"/>
  <cols>
    <col min="1" max="1" width="34.625" style="8" customWidth="1"/>
    <col min="2" max="7" width="9.625" style="8" customWidth="1"/>
    <col min="8" max="16384" width="9" style="8"/>
  </cols>
  <sheetData>
    <row r="1" spans="1:7" ht="24">
      <c r="A1" s="78" t="s">
        <v>83</v>
      </c>
      <c r="B1" s="79"/>
      <c r="C1" s="79"/>
      <c r="D1" s="79"/>
      <c r="E1" s="79"/>
      <c r="F1" s="79"/>
      <c r="G1" s="79"/>
    </row>
    <row r="2" spans="1:7">
      <c r="A2" s="80"/>
      <c r="B2" s="80"/>
      <c r="C2" s="80"/>
      <c r="D2" s="81"/>
      <c r="E2" s="80"/>
      <c r="F2" s="80"/>
      <c r="G2" s="81" t="s">
        <v>49</v>
      </c>
    </row>
    <row r="3" spans="1:7" ht="24">
      <c r="A3" s="82"/>
      <c r="B3" s="128" t="s">
        <v>68</v>
      </c>
      <c r="C3" s="129"/>
      <c r="D3" s="129"/>
      <c r="E3" s="130"/>
      <c r="F3" s="130"/>
      <c r="G3" s="131"/>
    </row>
    <row r="4" spans="1:7" s="84" customFormat="1" ht="24">
      <c r="A4" s="83" t="s">
        <v>1</v>
      </c>
      <c r="B4" s="128" t="s">
        <v>66</v>
      </c>
      <c r="C4" s="129"/>
      <c r="D4" s="129"/>
      <c r="E4" s="128" t="s">
        <v>67</v>
      </c>
      <c r="F4" s="129"/>
      <c r="G4" s="139"/>
    </row>
    <row r="5" spans="1:7" s="84" customFormat="1" ht="24">
      <c r="A5" s="85"/>
      <c r="B5" s="86" t="s">
        <v>2</v>
      </c>
      <c r="C5" s="86" t="s">
        <v>3</v>
      </c>
      <c r="D5" s="87" t="s">
        <v>4</v>
      </c>
      <c r="E5" s="86" t="s">
        <v>2</v>
      </c>
      <c r="F5" s="86" t="s">
        <v>3</v>
      </c>
      <c r="G5" s="87" t="s">
        <v>4</v>
      </c>
    </row>
    <row r="6" spans="1:7">
      <c r="A6" s="88" t="s">
        <v>69</v>
      </c>
      <c r="B6" s="89">
        <f t="shared" ref="B6:G6" si="0">ROUND((B7+B10+B17),2)</f>
        <v>3079.7</v>
      </c>
      <c r="C6" s="89">
        <f t="shared" si="0"/>
        <v>2845.64</v>
      </c>
      <c r="D6" s="89">
        <f t="shared" si="0"/>
        <v>5925.34</v>
      </c>
      <c r="E6" s="89">
        <f t="shared" si="0"/>
        <v>2902.57</v>
      </c>
      <c r="F6" s="89">
        <f t="shared" si="0"/>
        <v>1745.15</v>
      </c>
      <c r="G6" s="89">
        <f t="shared" si="0"/>
        <v>4647.72</v>
      </c>
    </row>
    <row r="7" spans="1:7">
      <c r="A7" s="90" t="s">
        <v>70</v>
      </c>
      <c r="B7" s="69">
        <f t="shared" ref="B7:D7" si="1">ROUND(SUM(B8:B9),2)</f>
        <v>1228.4000000000001</v>
      </c>
      <c r="C7" s="69">
        <f t="shared" si="1"/>
        <v>2458</v>
      </c>
      <c r="D7" s="69">
        <f t="shared" si="1"/>
        <v>3686.4</v>
      </c>
      <c r="E7" s="69">
        <f>ROUND(SUM(E8:E9),2)</f>
        <v>1185.49</v>
      </c>
      <c r="F7" s="69">
        <f>ROUND(SUM(F8:F9),2)</f>
        <v>1441.09</v>
      </c>
      <c r="G7" s="69">
        <f>ROUND(SUM(G8:G9),2)</f>
        <v>2626.58</v>
      </c>
    </row>
    <row r="8" spans="1:7">
      <c r="A8" s="91" t="s">
        <v>53</v>
      </c>
      <c r="B8" s="65">
        <v>191.36</v>
      </c>
      <c r="C8" s="65">
        <v>1741.95</v>
      </c>
      <c r="D8" s="65">
        <f>ROUND(SUM(B8:C8),2)</f>
        <v>1933.31</v>
      </c>
      <c r="E8" s="65">
        <v>1043.55</v>
      </c>
      <c r="F8" s="65">
        <v>618.41</v>
      </c>
      <c r="G8" s="65">
        <f>ROUND(SUM(E8:F8),2)</f>
        <v>1661.96</v>
      </c>
    </row>
    <row r="9" spans="1:7">
      <c r="A9" s="91" t="s">
        <v>54</v>
      </c>
      <c r="B9" s="65">
        <v>1037.04</v>
      </c>
      <c r="C9" s="65">
        <v>716.05</v>
      </c>
      <c r="D9" s="65">
        <f>ROUND(SUM(B9:C9),2)</f>
        <v>1753.09</v>
      </c>
      <c r="E9" s="65">
        <v>141.94</v>
      </c>
      <c r="F9" s="65">
        <v>822.68</v>
      </c>
      <c r="G9" s="65">
        <f>ROUND(SUM(E9:F9),2)</f>
        <v>964.62</v>
      </c>
    </row>
    <row r="10" spans="1:7">
      <c r="A10" s="90" t="s">
        <v>71</v>
      </c>
      <c r="B10" s="69">
        <f t="shared" ref="B10:G10" si="2">ROUND(SUM(B11:B16),2)</f>
        <v>1851.3</v>
      </c>
      <c r="C10" s="69">
        <f t="shared" si="2"/>
        <v>0</v>
      </c>
      <c r="D10" s="69">
        <f t="shared" si="2"/>
        <v>1851.3</v>
      </c>
      <c r="E10" s="69">
        <f t="shared" si="2"/>
        <v>1717.08</v>
      </c>
      <c r="F10" s="69">
        <f t="shared" si="2"/>
        <v>0</v>
      </c>
      <c r="G10" s="69">
        <f t="shared" si="2"/>
        <v>1717.08</v>
      </c>
    </row>
    <row r="11" spans="1:7">
      <c r="A11" s="91" t="s">
        <v>10</v>
      </c>
      <c r="B11" s="65">
        <v>1250.8599999999999</v>
      </c>
      <c r="C11" s="65">
        <v>0</v>
      </c>
      <c r="D11" s="65">
        <f t="shared" ref="D11:D16" si="3">ROUND(SUM(B11:C11),2)</f>
        <v>1250.8599999999999</v>
      </c>
      <c r="E11" s="65">
        <v>891.61</v>
      </c>
      <c r="F11" s="65">
        <v>0</v>
      </c>
      <c r="G11" s="65">
        <f t="shared" ref="G11:G16" si="4">ROUND(SUM(E11:F11),2)</f>
        <v>891.61</v>
      </c>
    </row>
    <row r="12" spans="1:7">
      <c r="A12" s="91" t="s">
        <v>72</v>
      </c>
      <c r="B12" s="65">
        <v>172.59</v>
      </c>
      <c r="C12" s="65">
        <v>0</v>
      </c>
      <c r="D12" s="65">
        <f t="shared" si="3"/>
        <v>172.59</v>
      </c>
      <c r="E12" s="65">
        <v>637.41999999999996</v>
      </c>
      <c r="F12" s="65">
        <v>0</v>
      </c>
      <c r="G12" s="65">
        <f t="shared" si="4"/>
        <v>637.41999999999996</v>
      </c>
    </row>
    <row r="13" spans="1:7">
      <c r="A13" s="91" t="s">
        <v>73</v>
      </c>
      <c r="B13" s="65">
        <v>43.21</v>
      </c>
      <c r="C13" s="65">
        <v>0</v>
      </c>
      <c r="D13" s="65">
        <f t="shared" si="3"/>
        <v>43.21</v>
      </c>
      <c r="E13" s="65">
        <v>0</v>
      </c>
      <c r="F13" s="65">
        <v>0</v>
      </c>
      <c r="G13" s="65">
        <f t="shared" si="4"/>
        <v>0</v>
      </c>
    </row>
    <row r="14" spans="1:7">
      <c r="A14" s="91" t="s">
        <v>56</v>
      </c>
      <c r="B14" s="65">
        <v>127.35</v>
      </c>
      <c r="C14" s="65">
        <v>0</v>
      </c>
      <c r="D14" s="65">
        <f t="shared" si="3"/>
        <v>127.35</v>
      </c>
      <c r="E14" s="65">
        <v>97.86</v>
      </c>
      <c r="F14" s="65">
        <v>0</v>
      </c>
      <c r="G14" s="65">
        <f t="shared" si="4"/>
        <v>97.86</v>
      </c>
    </row>
    <row r="15" spans="1:7">
      <c r="A15" s="92" t="s">
        <v>13</v>
      </c>
      <c r="B15" s="65">
        <v>231.36</v>
      </c>
      <c r="C15" s="65">
        <v>0</v>
      </c>
      <c r="D15" s="65">
        <f t="shared" si="3"/>
        <v>231.36</v>
      </c>
      <c r="E15" s="65">
        <v>56.77</v>
      </c>
      <c r="F15" s="65">
        <v>0</v>
      </c>
      <c r="G15" s="65">
        <f t="shared" si="4"/>
        <v>56.77</v>
      </c>
    </row>
    <row r="16" spans="1:7">
      <c r="A16" s="91" t="s">
        <v>58</v>
      </c>
      <c r="B16" s="65">
        <v>25.93</v>
      </c>
      <c r="C16" s="65">
        <v>0</v>
      </c>
      <c r="D16" s="65">
        <f t="shared" si="3"/>
        <v>25.93</v>
      </c>
      <c r="E16" s="65">
        <v>33.42</v>
      </c>
      <c r="F16" s="65">
        <v>0</v>
      </c>
      <c r="G16" s="65">
        <f t="shared" si="4"/>
        <v>33.42</v>
      </c>
    </row>
    <row r="17" spans="1:8">
      <c r="A17" s="93" t="s">
        <v>74</v>
      </c>
      <c r="B17" s="94">
        <v>0</v>
      </c>
      <c r="C17" s="94">
        <f>ROUND(((B7+B10+C7+C10)*0.07),2)</f>
        <v>387.64</v>
      </c>
      <c r="D17" s="69">
        <f>ROUND(((D7+D10)*0.07),2)</f>
        <v>387.64</v>
      </c>
      <c r="E17" s="94">
        <v>0</v>
      </c>
      <c r="F17" s="94">
        <f>ROUND(((E7+E10+F7+F10)*0.07),2)</f>
        <v>304.06</v>
      </c>
      <c r="G17" s="69">
        <f>ROUND(((G7+G10)*0.07),2)</f>
        <v>304.06</v>
      </c>
    </row>
    <row r="18" spans="1:8">
      <c r="A18" s="90" t="s">
        <v>75</v>
      </c>
      <c r="B18" s="69">
        <f>SUM(B19:B22)</f>
        <v>0</v>
      </c>
      <c r="C18" s="69">
        <f>SUM(C19:C22)</f>
        <v>4583.29</v>
      </c>
      <c r="D18" s="69">
        <f t="shared" ref="D18:D23" si="5">SUM(B18:C18)</f>
        <v>4583.29</v>
      </c>
      <c r="E18" s="69">
        <f>SUM(E19:E22)</f>
        <v>0</v>
      </c>
      <c r="F18" s="69">
        <f>SUM(F19:F22)</f>
        <v>4961.54</v>
      </c>
      <c r="G18" s="69">
        <f t="shared" ref="G18:G23" si="6">SUM(E18:F18)</f>
        <v>4961.54</v>
      </c>
    </row>
    <row r="19" spans="1:8">
      <c r="A19" s="91" t="s">
        <v>76</v>
      </c>
      <c r="B19" s="65">
        <v>0</v>
      </c>
      <c r="C19" s="65">
        <v>1200</v>
      </c>
      <c r="D19" s="65">
        <f t="shared" si="5"/>
        <v>1200</v>
      </c>
      <c r="E19" s="65">
        <v>0</v>
      </c>
      <c r="F19" s="65">
        <v>1200</v>
      </c>
      <c r="G19" s="65">
        <f t="shared" si="6"/>
        <v>1200</v>
      </c>
    </row>
    <row r="20" spans="1:8">
      <c r="A20" s="91" t="s">
        <v>61</v>
      </c>
      <c r="B20" s="65">
        <v>0</v>
      </c>
      <c r="C20" s="65">
        <v>409.48</v>
      </c>
      <c r="D20" s="65">
        <f t="shared" si="5"/>
        <v>409.48</v>
      </c>
      <c r="E20" s="65">
        <v>0</v>
      </c>
      <c r="F20" s="65">
        <v>447.14</v>
      </c>
      <c r="G20" s="65">
        <f t="shared" si="6"/>
        <v>447.14</v>
      </c>
    </row>
    <row r="21" spans="1:8">
      <c r="A21" s="95" t="s">
        <v>77</v>
      </c>
      <c r="B21" s="65">
        <v>0</v>
      </c>
      <c r="C21" s="65">
        <v>135.51</v>
      </c>
      <c r="D21" s="65">
        <f t="shared" si="5"/>
        <v>135.51</v>
      </c>
      <c r="E21" s="65">
        <v>0</v>
      </c>
      <c r="F21" s="65">
        <v>267.86</v>
      </c>
      <c r="G21" s="65">
        <f t="shared" si="6"/>
        <v>267.86</v>
      </c>
    </row>
    <row r="22" spans="1:8">
      <c r="A22" s="91" t="s">
        <v>78</v>
      </c>
      <c r="B22" s="65">
        <v>0</v>
      </c>
      <c r="C22" s="65">
        <v>2838.3</v>
      </c>
      <c r="D22" s="65">
        <f t="shared" si="5"/>
        <v>2838.3</v>
      </c>
      <c r="E22" s="65">
        <v>0</v>
      </c>
      <c r="F22" s="65">
        <v>3046.54</v>
      </c>
      <c r="G22" s="65">
        <f t="shared" si="6"/>
        <v>3046.54</v>
      </c>
    </row>
    <row r="23" spans="1:8">
      <c r="A23" s="90" t="s">
        <v>21</v>
      </c>
      <c r="B23" s="69">
        <f>B6+B18</f>
        <v>3079.7</v>
      </c>
      <c r="C23" s="69">
        <f>C6+C18</f>
        <v>7428.93</v>
      </c>
      <c r="D23" s="69">
        <f t="shared" si="5"/>
        <v>10508.630000000001</v>
      </c>
      <c r="E23" s="69">
        <f>E6+E18</f>
        <v>2902.57</v>
      </c>
      <c r="F23" s="69">
        <f>F6+F18</f>
        <v>6706.6900000000005</v>
      </c>
      <c r="G23" s="69">
        <f t="shared" si="6"/>
        <v>9609.26</v>
      </c>
    </row>
    <row r="24" spans="1:8">
      <c r="A24" s="90" t="s">
        <v>64</v>
      </c>
      <c r="B24" s="69">
        <f>B23/B25</f>
        <v>6.020801157357627</v>
      </c>
      <c r="C24" s="65">
        <f>C23/B25</f>
        <v>14.523528376766828</v>
      </c>
      <c r="D24" s="69">
        <f>D23/B25</f>
        <v>20.544329534124458</v>
      </c>
      <c r="E24" s="69">
        <f>E23/E25</f>
        <v>11.808185183678452</v>
      </c>
      <c r="F24" s="65">
        <f>F23/E25</f>
        <v>27.28404051910012</v>
      </c>
      <c r="G24" s="69">
        <f>G23/E25</f>
        <v>39.09222570277857</v>
      </c>
    </row>
    <row r="25" spans="1:8">
      <c r="A25" s="91" t="s">
        <v>65</v>
      </c>
      <c r="B25" s="135">
        <v>511.51</v>
      </c>
      <c r="C25" s="135"/>
      <c r="D25" s="135"/>
      <c r="E25" s="135">
        <v>245.81</v>
      </c>
      <c r="F25" s="135"/>
      <c r="G25" s="135"/>
    </row>
    <row r="26" spans="1:8" s="96" customFormat="1">
      <c r="A26" s="70" t="s">
        <v>24</v>
      </c>
      <c r="B26" s="136">
        <v>23.02</v>
      </c>
      <c r="C26" s="137"/>
      <c r="D26" s="138"/>
      <c r="E26" s="136">
        <v>23.02</v>
      </c>
      <c r="F26" s="137"/>
      <c r="G26" s="138"/>
      <c r="H26" s="8"/>
    </row>
    <row r="27" spans="1:8" s="96" customFormat="1">
      <c r="A27" s="97" t="s">
        <v>46</v>
      </c>
      <c r="B27" s="132">
        <f>B25*B26</f>
        <v>11774.9602</v>
      </c>
      <c r="C27" s="133"/>
      <c r="D27" s="134"/>
      <c r="E27" s="132">
        <f>E25*E26</f>
        <v>5658.5461999999998</v>
      </c>
      <c r="F27" s="133"/>
      <c r="G27" s="134"/>
    </row>
    <row r="28" spans="1:8" s="96" customFormat="1">
      <c r="A28" s="97" t="s">
        <v>26</v>
      </c>
      <c r="B28" s="98">
        <f>B27-B23</f>
        <v>8695.2602000000006</v>
      </c>
      <c r="C28" s="98"/>
      <c r="D28" s="98">
        <f>B27-D23</f>
        <v>1266.3301999999985</v>
      </c>
      <c r="E28" s="98">
        <f>E27-E23</f>
        <v>2755.9761999999996</v>
      </c>
      <c r="F28" s="98"/>
      <c r="G28" s="98">
        <f>E27-G23</f>
        <v>-3950.7138000000004</v>
      </c>
    </row>
    <row r="29" spans="1:8">
      <c r="A29" s="99" t="s">
        <v>47</v>
      </c>
      <c r="B29" s="100">
        <f>B26-B24</f>
        <v>16.999198842642372</v>
      </c>
      <c r="C29" s="100"/>
      <c r="D29" s="100">
        <f>B26-D24</f>
        <v>2.4756704658755417</v>
      </c>
      <c r="E29" s="100">
        <f>E26-E24</f>
        <v>11.211814816321548</v>
      </c>
      <c r="F29" s="100"/>
      <c r="G29" s="100">
        <f>E26-G24</f>
        <v>-16.072225702778571</v>
      </c>
      <c r="H29" s="96"/>
    </row>
    <row r="30" spans="1:8">
      <c r="A30" s="32"/>
      <c r="B30" s="101"/>
      <c r="C30" s="101"/>
      <c r="D30" s="101"/>
      <c r="E30" s="101"/>
      <c r="F30" s="101"/>
      <c r="G30" s="101"/>
    </row>
    <row r="31" spans="1:8">
      <c r="A31" s="33"/>
    </row>
  </sheetData>
  <mergeCells count="9">
    <mergeCell ref="B3:G3"/>
    <mergeCell ref="B27:D27"/>
    <mergeCell ref="E27:G27"/>
    <mergeCell ref="B25:D25"/>
    <mergeCell ref="E25:G25"/>
    <mergeCell ref="B26:D26"/>
    <mergeCell ref="E26:G26"/>
    <mergeCell ref="B4:D4"/>
    <mergeCell ref="E4:G4"/>
  </mergeCells>
  <pageMargins left="0.28999999999999998" right="0.2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ยางพารา</vt:lpstr>
      <vt:lpstr>ปาล์มน้ำมัน</vt:lpstr>
      <vt:lpstr>ทุเรียน</vt:lpstr>
      <vt:lpstr>มังคุด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2017-09-28T06:03:49Z</cp:lastPrinted>
  <dcterms:created xsi:type="dcterms:W3CDTF">2017-07-25T20:51:00Z</dcterms:created>
  <dcterms:modified xsi:type="dcterms:W3CDTF">2017-09-28T07:34:26Z</dcterms:modified>
</cp:coreProperties>
</file>