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ยางพารา" sheetId="1" r:id="rId1"/>
    <sheet name="ปาล์มน้ำมัน" sheetId="5" r:id="rId2"/>
    <sheet name=" มะพร้าว" sheetId="2" r:id="rId3"/>
    <sheet name="ทุเรียน" sheetId="3" r:id="rId4"/>
  </sheets>
  <calcPr calcId="125725"/>
</workbook>
</file>

<file path=xl/calcChain.xml><?xml version="1.0" encoding="utf-8"?>
<calcChain xmlns="http://schemas.openxmlformats.org/spreadsheetml/2006/main">
  <c r="E27" i="3"/>
  <c r="B27"/>
  <c r="G22"/>
  <c r="D22"/>
  <c r="G21"/>
  <c r="D21"/>
  <c r="G20"/>
  <c r="D20"/>
  <c r="G19"/>
  <c r="D19"/>
  <c r="F18"/>
  <c r="E18"/>
  <c r="D18"/>
  <c r="C18"/>
  <c r="B18"/>
  <c r="G16"/>
  <c r="D16"/>
  <c r="G15"/>
  <c r="D15"/>
  <c r="G14"/>
  <c r="D14"/>
  <c r="G13"/>
  <c r="D13"/>
  <c r="G12"/>
  <c r="D12"/>
  <c r="G11"/>
  <c r="D11"/>
  <c r="D10" s="1"/>
  <c r="F10"/>
  <c r="E10"/>
  <c r="E6" s="1"/>
  <c r="E23" s="1"/>
  <c r="C10"/>
  <c r="B10"/>
  <c r="G9"/>
  <c r="G7" s="1"/>
  <c r="D9"/>
  <c r="G8"/>
  <c r="D8"/>
  <c r="D7" s="1"/>
  <c r="F7"/>
  <c r="E7"/>
  <c r="C7"/>
  <c r="B7"/>
  <c r="E26" i="2"/>
  <c r="B26"/>
  <c r="G21"/>
  <c r="D21"/>
  <c r="G20"/>
  <c r="D20"/>
  <c r="G19"/>
  <c r="D19"/>
  <c r="G18"/>
  <c r="D18"/>
  <c r="F17"/>
  <c r="E17"/>
  <c r="G17" s="1"/>
  <c r="C17"/>
  <c r="B17"/>
  <c r="G15"/>
  <c r="D15"/>
  <c r="G14"/>
  <c r="D14"/>
  <c r="G13"/>
  <c r="D13"/>
  <c r="G12"/>
  <c r="D12"/>
  <c r="G11"/>
  <c r="D11"/>
  <c r="F10"/>
  <c r="E10"/>
  <c r="C10"/>
  <c r="B10"/>
  <c r="G9"/>
  <c r="D9"/>
  <c r="G8"/>
  <c r="D8"/>
  <c r="F7"/>
  <c r="E7"/>
  <c r="C7"/>
  <c r="B7"/>
  <c r="B6" s="1"/>
  <c r="B22" s="1"/>
  <c r="B23" s="1"/>
  <c r="B28" s="1"/>
  <c r="E26" i="5"/>
  <c r="B26"/>
  <c r="G21"/>
  <c r="D21"/>
  <c r="G20"/>
  <c r="D20"/>
  <c r="G19"/>
  <c r="D19"/>
  <c r="G18"/>
  <c r="D18"/>
  <c r="F17"/>
  <c r="G17" s="1"/>
  <c r="C17"/>
  <c r="B17"/>
  <c r="D17" s="1"/>
  <c r="G15"/>
  <c r="D15"/>
  <c r="G14"/>
  <c r="D14"/>
  <c r="G13"/>
  <c r="D13"/>
  <c r="G12"/>
  <c r="D12"/>
  <c r="G11"/>
  <c r="D11"/>
  <c r="E10"/>
  <c r="G10" s="1"/>
  <c r="B10"/>
  <c r="D10" s="1"/>
  <c r="G9"/>
  <c r="D9"/>
  <c r="G8"/>
  <c r="D8"/>
  <c r="F7"/>
  <c r="E7"/>
  <c r="C7"/>
  <c r="B7"/>
  <c r="B6" s="1"/>
  <c r="B22" s="1"/>
  <c r="E26" i="1"/>
  <c r="B26"/>
  <c r="G21"/>
  <c r="D21"/>
  <c r="G20"/>
  <c r="D20"/>
  <c r="G19"/>
  <c r="D19"/>
  <c r="G18"/>
  <c r="D18"/>
  <c r="F17"/>
  <c r="E17"/>
  <c r="C17"/>
  <c r="B17"/>
  <c r="G15"/>
  <c r="D15"/>
  <c r="G14"/>
  <c r="D14"/>
  <c r="G13"/>
  <c r="D13"/>
  <c r="G12"/>
  <c r="D12"/>
  <c r="G11"/>
  <c r="D11"/>
  <c r="F10"/>
  <c r="E10"/>
  <c r="C10"/>
  <c r="B10"/>
  <c r="G9"/>
  <c r="D9"/>
  <c r="G8"/>
  <c r="G7" s="1"/>
  <c r="D8"/>
  <c r="D7" s="1"/>
  <c r="F7"/>
  <c r="F16" s="1"/>
  <c r="E7"/>
  <c r="E6" s="1"/>
  <c r="E22" s="1"/>
  <c r="E23" s="1"/>
  <c r="E28" s="1"/>
  <c r="C7"/>
  <c r="B7"/>
  <c r="G18" i="3" l="1"/>
  <c r="D17" i="2"/>
  <c r="D17" i="1"/>
  <c r="B6"/>
  <c r="B22" s="1"/>
  <c r="B27" s="1"/>
  <c r="G10"/>
  <c r="D10"/>
  <c r="G17"/>
  <c r="F16" i="2"/>
  <c r="F6" s="1"/>
  <c r="F22" s="1"/>
  <c r="F23" s="1"/>
  <c r="B6" i="3"/>
  <c r="B23" s="1"/>
  <c r="B24" s="1"/>
  <c r="B29" s="1"/>
  <c r="G10"/>
  <c r="C17"/>
  <c r="D17" s="1"/>
  <c r="D6" s="1"/>
  <c r="F17"/>
  <c r="F6" s="1"/>
  <c r="F23" s="1"/>
  <c r="F24" s="1"/>
  <c r="E24"/>
  <c r="E29" s="1"/>
  <c r="E28"/>
  <c r="B28"/>
  <c r="D7" i="2"/>
  <c r="D10"/>
  <c r="B27"/>
  <c r="G7"/>
  <c r="G10"/>
  <c r="C16"/>
  <c r="C6" s="1"/>
  <c r="C22" s="1"/>
  <c r="C23" s="1"/>
  <c r="E6"/>
  <c r="E22" s="1"/>
  <c r="E23" s="1"/>
  <c r="E28" s="1"/>
  <c r="G7" i="5"/>
  <c r="C16"/>
  <c r="C6" s="1"/>
  <c r="B23"/>
  <c r="B28" s="1"/>
  <c r="B27"/>
  <c r="F16"/>
  <c r="E6"/>
  <c r="D7"/>
  <c r="C16" i="1"/>
  <c r="C6" s="1"/>
  <c r="C22" s="1"/>
  <c r="C23" s="1"/>
  <c r="E27"/>
  <c r="B23"/>
  <c r="B28" s="1"/>
  <c r="F6"/>
  <c r="F22" s="1"/>
  <c r="F23" s="1"/>
  <c r="G16"/>
  <c r="G17" i="3" l="1"/>
  <c r="G6" s="1"/>
  <c r="G16" i="2"/>
  <c r="G6" s="1"/>
  <c r="G22" s="1"/>
  <c r="G6" i="1"/>
  <c r="G22" s="1"/>
  <c r="G23" s="1"/>
  <c r="G28" s="1"/>
  <c r="C6" i="3"/>
  <c r="C23" s="1"/>
  <c r="C24" s="1"/>
  <c r="D16" i="2"/>
  <c r="D6" s="1"/>
  <c r="D22" s="1"/>
  <c r="D27" s="1"/>
  <c r="D16" i="5"/>
  <c r="G23" i="3"/>
  <c r="E27" i="2"/>
  <c r="C22" i="5"/>
  <c r="C23" s="1"/>
  <c r="D6"/>
  <c r="G16"/>
  <c r="F6"/>
  <c r="F22" s="1"/>
  <c r="F23" s="1"/>
  <c r="E22"/>
  <c r="G6"/>
  <c r="D16" i="1"/>
  <c r="D6" s="1"/>
  <c r="D22" s="1"/>
  <c r="G27"/>
  <c r="G23" i="2" l="1"/>
  <c r="G28" s="1"/>
  <c r="G27"/>
  <c r="D23"/>
  <c r="D28" s="1"/>
  <c r="D22" i="5"/>
  <c r="D23" s="1"/>
  <c r="D28" s="1"/>
  <c r="D23" i="3"/>
  <c r="D28" s="1"/>
  <c r="D24"/>
  <c r="D29" s="1"/>
  <c r="G24"/>
  <c r="G29" s="1"/>
  <c r="G28"/>
  <c r="E23" i="5"/>
  <c r="E28" s="1"/>
  <c r="E27"/>
  <c r="G22"/>
  <c r="D23" i="1"/>
  <c r="D28" s="1"/>
  <c r="D27"/>
  <c r="D27" i="5" l="1"/>
  <c r="G23"/>
  <c r="G28" s="1"/>
  <c r="G27"/>
</calcChain>
</file>

<file path=xl/sharedStrings.xml><?xml version="1.0" encoding="utf-8"?>
<sst xmlns="http://schemas.openxmlformats.org/spreadsheetml/2006/main" count="142" uniqueCount="92">
  <si>
    <t>หน่วย:บาท/ไร่</t>
  </si>
  <si>
    <t>รายการ</t>
  </si>
  <si>
    <t>เงินสด</t>
  </si>
  <si>
    <t>ประเมิน</t>
  </si>
  <si>
    <t>รวม</t>
  </si>
  <si>
    <t xml:space="preserve"> 1. ต้นทุนผันแปร</t>
  </si>
  <si>
    <t>1.1  ค่าแรงงาน</t>
  </si>
  <si>
    <t xml:space="preserve">        ดูแลรักษา</t>
  </si>
  <si>
    <t xml:space="preserve">       เก็บเกี่ยว(กรีดยาง) </t>
  </si>
  <si>
    <t>1.2  ค่าวัสดุ</t>
  </si>
  <si>
    <t xml:space="preserve">       ค่าปุ๋ย</t>
  </si>
  <si>
    <t xml:space="preserve">       ค่ายาป้องกันกำจัดศัตรูและวัชพืช</t>
  </si>
  <si>
    <t xml:space="preserve">        ค่าน้ำมันเชื้อเพลิงและไฟฟ้า</t>
  </si>
  <si>
    <t xml:space="preserve">      ค่าวัสดุการเกษตรและวัสดุสิ้นเปลือง</t>
  </si>
  <si>
    <t xml:space="preserve">       ค่าซ่อมแซมอุปกรณ์การเกษตร</t>
  </si>
  <si>
    <t xml:space="preserve">  1.3ค่าเสียโอกาสเงินลงทุน</t>
  </si>
  <si>
    <t>2.  ต้นทุนคงที่</t>
  </si>
  <si>
    <t xml:space="preserve">      ค่าเช่าที่ดิน</t>
  </si>
  <si>
    <t xml:space="preserve">      ค่าเสื่อมอุปกรณ์การเกษตร</t>
  </si>
  <si>
    <t xml:space="preserve">       ค่าเสียโอกาสเงินลงทุนอุปกรณ์การเกษตร</t>
  </si>
  <si>
    <t xml:space="preserve">      ค่าเฉลี่ยต้นทุนก่อนให้ผลผลิต </t>
  </si>
  <si>
    <t>3.  ต้นทุนรวมต่อไร่</t>
  </si>
  <si>
    <t>4. ต้นทุนรวมต่อกิโลกรัม</t>
  </si>
  <si>
    <t xml:space="preserve">5.  ผลผลิตต่อไร่ (กก.) </t>
  </si>
  <si>
    <t>6. ราคาผลผลิตที่เกษตรกรขายได้ ณ ไร่นา (บาท/กก.)</t>
  </si>
  <si>
    <t xml:space="preserve">7. ผลตอบแทนต่อไร่ </t>
  </si>
  <si>
    <t>8. ผลตอบแทนสุทธิต่อไร่</t>
  </si>
  <si>
    <t xml:space="preserve">9. ผลตอบแทนสุทธิต่อกิโลกรัม </t>
  </si>
  <si>
    <t>1.ต้นทุนผันแปร</t>
  </si>
  <si>
    <t xml:space="preserve">    1.1 ค่าแรงงาน</t>
  </si>
  <si>
    <t xml:space="preserve">           ดูแลรักษา</t>
  </si>
  <si>
    <t xml:space="preserve">           เก็บเกี่ยว</t>
  </si>
  <si>
    <t xml:space="preserve">   1.2 ค่าวัสดุ</t>
  </si>
  <si>
    <t xml:space="preserve">          ค่าปุ๋ย</t>
  </si>
  <si>
    <t xml:space="preserve">           ค่ายาป้องกันกำจัดศัตรูและวัชพืช</t>
  </si>
  <si>
    <t xml:space="preserve">          ค่าน้ำมันเชื้อเพลิงและหล่อลื่น</t>
  </si>
  <si>
    <t xml:space="preserve">          ค่าวัสดุการเกษตรและวัสดุสิ้นเปลือง</t>
  </si>
  <si>
    <t xml:space="preserve">          ค่าซ่อมแซมอุปกรณ์การเกษตร</t>
  </si>
  <si>
    <t xml:space="preserve">   1.3 ค่าเสียโอกาสเงินลงทุน</t>
  </si>
  <si>
    <t>2. ต้นทุนคงที่</t>
  </si>
  <si>
    <t xml:space="preserve">    ค่าเช่าที่ดิน</t>
  </si>
  <si>
    <t xml:space="preserve">    ค่าเสื่อมอุปกรณ์การเกษตร</t>
  </si>
  <si>
    <t xml:space="preserve">     ค่าเสียโอกาสเงินลงทุนอุปกรณ์การเกษตร</t>
  </si>
  <si>
    <t xml:space="preserve">    เฉลี่ยต้นทุนก่อนให้ผล</t>
  </si>
  <si>
    <t>3. ต้นทุนรวมต่อไร่</t>
  </si>
  <si>
    <t>5. ผลผลิตต่อไร่ (กก.ปาล์มทะลาย)</t>
  </si>
  <si>
    <t>7. ผลตอบแทนต่อไร่</t>
  </si>
  <si>
    <t>9. ผลตอบแทนสุทธิต่อกิโลกรัม</t>
  </si>
  <si>
    <t/>
  </si>
  <si>
    <t>หน่วย : บาท/ไร่</t>
  </si>
  <si>
    <t xml:space="preserve">1. ต้นทุนผันแปร                                   </t>
  </si>
  <si>
    <t xml:space="preserve">1.1 ค่าแรงงาน                                     </t>
  </si>
  <si>
    <t xml:space="preserve">       ดูแลรักษา                                         </t>
  </si>
  <si>
    <t xml:space="preserve">       เก็บเกี่ยว                                        </t>
  </si>
  <si>
    <t xml:space="preserve">1.2 ค่าวัสดุ                                      </t>
  </si>
  <si>
    <t xml:space="preserve">       ค่าปุ๋ย                                           </t>
  </si>
  <si>
    <t xml:space="preserve">       ค่ายาป้องกันกำจัดศัตรูและวัชพืช                        </t>
  </si>
  <si>
    <t xml:space="preserve">       ค่าน้ำมันเชื้อเพลิงและหล่อลื่น                    </t>
  </si>
  <si>
    <t xml:space="preserve">      ค่าวัสดุการเกษตรและวัสดุสิ้นเปลือง                   </t>
  </si>
  <si>
    <t>1.3  ค่าเสียโอกาสเงินลงทุน</t>
  </si>
  <si>
    <t xml:space="preserve">2. ต้นทุนคงที่                                    </t>
  </si>
  <si>
    <t xml:space="preserve">      ค่าเช่าที่ดิน                                     </t>
  </si>
  <si>
    <t xml:space="preserve">      ค่าเสื่อมอุปกรณ์การเกษตร                          </t>
  </si>
  <si>
    <t xml:space="preserve">      ต้นทุนก่อนให้ผลผลิต</t>
  </si>
  <si>
    <t xml:space="preserve">3. ต้นทุนรวมต่อไร่                                </t>
  </si>
  <si>
    <t>6. ผลผลิตต่อไร่ (กก.)</t>
  </si>
  <si>
    <t>8. ราคาผลผลิตที่เกษตรกรขายได้ ณ ไร่นา (บาท/กก.)</t>
  </si>
  <si>
    <t>9. ผลตอบแทนต่อไร่</t>
  </si>
  <si>
    <t>10. ผลตอบแทนสุทธิต่อไร่</t>
  </si>
  <si>
    <t>11. ผลตอบแทนสุทธิต่อกิโลกรัม</t>
  </si>
  <si>
    <t xml:space="preserve">     หน่วย:บาท/ไร่</t>
  </si>
  <si>
    <t>1.  ต้นทุนผันแปร</t>
  </si>
  <si>
    <t xml:space="preserve">       ดูแลรักษา</t>
  </si>
  <si>
    <t xml:space="preserve">       เก็บเกี่ยวรวบรวม</t>
  </si>
  <si>
    <t xml:space="preserve">       ค่ายาปราบวัชพืชและศัตรูพืช</t>
  </si>
  <si>
    <t xml:space="preserve">       ค่าน้ำมันเชื้อเพลิงและหล่อลื่น</t>
  </si>
  <si>
    <t xml:space="preserve">       ค่าวัสดุการเกษตรและวัสดุสิ้นเปลือง</t>
  </si>
  <si>
    <t xml:space="preserve">       ค่าซ่อมแซมอุปกรณ์เกษตร</t>
  </si>
  <si>
    <t xml:space="preserve">       สารเคมีอื่นๆ</t>
  </si>
  <si>
    <t xml:space="preserve">   ค่าใช้ที่ดิน</t>
  </si>
  <si>
    <t xml:space="preserve">   ค่าเสื่อมอุปกรณ์การเกษตร</t>
  </si>
  <si>
    <t xml:space="preserve">   ค่าเสียโอกาสเงินลงทุนอุปกรณ์การเกษตร</t>
  </si>
  <si>
    <t xml:space="preserve">   ค่าเฉลี่ยต้นทุนก่อนให้ผลผลิต  </t>
  </si>
  <si>
    <t>4.  ต้นทุนรวมต่อกิโลกรัม (บาท/กก.)</t>
  </si>
  <si>
    <t>5.  ผลผลิตต่อไร่ (กก./ไร่)</t>
  </si>
  <si>
    <t>S1</t>
  </si>
  <si>
    <t>N</t>
  </si>
  <si>
    <t>สุราษฎร์ธานี</t>
  </si>
  <si>
    <t>ตารางที่ 91 ต้นทุนการผลิตยางพารา แยกตามลักษณะความเหมาะสมของพื้นที่</t>
  </si>
  <si>
    <t>ตารางที่ 92 ต้นทุนการผลิตปาล์มน้ำมัน แยกตามลักษณะความเหมาะสมของพื้นที่</t>
  </si>
  <si>
    <t>ตารางที่ 93 ต้นทุนการผลิตมะพร้าว แยกตามลักษณะความเหมาะสมของพื้นที่</t>
  </si>
  <si>
    <t>ตารางที่ 94 ต้นทุนการผลิตทุเรียน แยกตามลักษณะความเหมาะสมของพื้นที่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</si>
</sst>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87" formatCode="_-* #,##0.00_-;\-* #,##0.00_-;_-* &quot;-&quot;??_-;_-@_-"/>
    <numFmt numFmtId="188" formatCode="General_)"/>
    <numFmt numFmtId="189" formatCode="#,##0.00_ ;\-#,##0.00\ "/>
  </numFmts>
  <fonts count="13">
    <font>
      <sz val="11"/>
      <color theme="1"/>
      <name val="Tahoma"/>
      <family val="2"/>
      <charset val="222"/>
      <scheme val="minor"/>
    </font>
    <font>
      <sz val="14"/>
      <name val="AngsanaUPC"/>
      <family val="1"/>
    </font>
    <font>
      <b/>
      <sz val="16"/>
      <name val="TH SarabunPSK"/>
      <family val="2"/>
    </font>
    <font>
      <sz val="16"/>
      <name val="TH SarabunPSK"/>
      <family val="2"/>
    </font>
    <font>
      <sz val="14"/>
      <name val="TH SarabunPSK"/>
      <family val="2"/>
    </font>
    <font>
      <b/>
      <sz val="14"/>
      <name val="TH SarabunPSK"/>
      <family val="2"/>
    </font>
    <font>
      <sz val="14"/>
      <name val="CordiaUPC"/>
      <family val="2"/>
    </font>
    <font>
      <sz val="11"/>
      <color theme="1"/>
      <name val="Tahoma"/>
      <family val="2"/>
      <scheme val="minor"/>
    </font>
    <font>
      <b/>
      <sz val="14"/>
      <color theme="1"/>
      <name val="TH SarabunPSK"/>
      <family val="2"/>
    </font>
    <font>
      <b/>
      <sz val="14"/>
      <color indexed="10"/>
      <name val="TH SarabunPSK"/>
      <family val="2"/>
    </font>
    <font>
      <sz val="14"/>
      <color indexed="10"/>
      <name val="TH SarabunPSK"/>
      <family val="2"/>
    </font>
    <font>
      <sz val="14"/>
      <color indexed="8"/>
      <name val="TH SarabunPSK"/>
      <family val="2"/>
    </font>
    <font>
      <sz val="14"/>
      <name val="Cordia New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 applyFont="0" applyFill="0" applyBorder="0" applyAlignment="0" applyProtection="0"/>
    <xf numFmtId="0" fontId="1" fillId="0" borderId="0"/>
    <xf numFmtId="0" fontId="6" fillId="0" borderId="0"/>
    <xf numFmtId="0" fontId="7" fillId="0" borderId="0"/>
    <xf numFmtId="0" fontId="12" fillId="0" borderId="0"/>
    <xf numFmtId="0" fontId="6" fillId="0" borderId="0"/>
  </cellStyleXfs>
  <cellXfs count="153">
    <xf numFmtId="0" fontId="0" fillId="0" borderId="0" xfId="0"/>
    <xf numFmtId="43" fontId="2" fillId="0" borderId="0" xfId="1" applyNumberFormat="1" applyFont="1" applyFill="1" applyBorder="1" applyAlignment="1"/>
    <xf numFmtId="43" fontId="2" fillId="0" borderId="0" xfId="1" applyNumberFormat="1" applyFont="1" applyFill="1" applyBorder="1" applyAlignment="1">
      <alignment horizontal="right"/>
    </xf>
    <xf numFmtId="43" fontId="3" fillId="0" borderId="0" xfId="1" applyNumberFormat="1" applyFont="1" applyFill="1" applyBorder="1" applyAlignment="1"/>
    <xf numFmtId="43" fontId="3" fillId="0" borderId="0" xfId="1" applyNumberFormat="1" applyFont="1" applyFill="1" applyBorder="1" applyAlignment="1">
      <alignment horizontal="right"/>
    </xf>
    <xf numFmtId="43" fontId="4" fillId="0" borderId="0" xfId="1" applyNumberFormat="1" applyFont="1" applyFill="1" applyBorder="1" applyAlignment="1">
      <alignment horizontal="right"/>
    </xf>
    <xf numFmtId="43" fontId="5" fillId="0" borderId="0" xfId="1" applyNumberFormat="1" applyFont="1" applyFill="1" applyBorder="1" applyAlignment="1"/>
    <xf numFmtId="43" fontId="5" fillId="0" borderId="0" xfId="1" applyNumberFormat="1" applyFont="1" applyFill="1" applyBorder="1" applyAlignment="1">
      <alignment horizontal="right"/>
    </xf>
    <xf numFmtId="187" fontId="4" fillId="0" borderId="0" xfId="1" applyNumberFormat="1" applyFont="1" applyFill="1"/>
    <xf numFmtId="0" fontId="4" fillId="0" borderId="0" xfId="2" applyFont="1" applyFill="1"/>
    <xf numFmtId="0" fontId="4" fillId="0" borderId="0" xfId="2" applyFont="1" applyFill="1" applyAlignment="1">
      <alignment vertical="center"/>
    </xf>
    <xf numFmtId="43" fontId="4" fillId="0" borderId="0" xfId="1" applyNumberFormat="1" applyFont="1" applyFill="1" applyBorder="1" applyAlignment="1"/>
    <xf numFmtId="187" fontId="5" fillId="0" borderId="5" xfId="1" applyNumberFormat="1" applyFont="1" applyFill="1" applyBorder="1" applyAlignment="1">
      <alignment horizontal="center" vertical="center"/>
    </xf>
    <xf numFmtId="187" fontId="5" fillId="0" borderId="6" xfId="1" applyNumberFormat="1" applyFont="1" applyFill="1" applyBorder="1" applyAlignment="1">
      <alignment horizontal="center" vertical="center"/>
    </xf>
    <xf numFmtId="43" fontId="5" fillId="0" borderId="7" xfId="1" applyNumberFormat="1" applyFont="1" applyFill="1" applyBorder="1" applyAlignment="1"/>
    <xf numFmtId="187" fontId="5" fillId="0" borderId="7" xfId="3" applyNumberFormat="1" applyFont="1" applyFill="1" applyBorder="1" applyAlignment="1">
      <alignment horizontal="right"/>
    </xf>
    <xf numFmtId="4" fontId="5" fillId="0" borderId="7" xfId="3" applyNumberFormat="1" applyFont="1" applyFill="1" applyBorder="1" applyAlignment="1">
      <alignment horizontal="right"/>
    </xf>
    <xf numFmtId="43" fontId="5" fillId="0" borderId="8" xfId="1" applyNumberFormat="1" applyFont="1" applyFill="1" applyBorder="1" applyAlignment="1"/>
    <xf numFmtId="187" fontId="5" fillId="0" borderId="8" xfId="3" applyNumberFormat="1" applyFont="1" applyFill="1" applyBorder="1" applyAlignment="1">
      <alignment horizontal="right"/>
    </xf>
    <xf numFmtId="4" fontId="5" fillId="0" borderId="8" xfId="3" applyNumberFormat="1" applyFont="1" applyFill="1" applyBorder="1" applyAlignment="1">
      <alignment horizontal="right"/>
    </xf>
    <xf numFmtId="43" fontId="4" fillId="0" borderId="8" xfId="1" applyNumberFormat="1" applyFont="1" applyFill="1" applyBorder="1" applyAlignment="1"/>
    <xf numFmtId="187" fontId="4" fillId="0" borderId="8" xfId="3" applyNumberFormat="1" applyFont="1" applyFill="1" applyBorder="1" applyAlignment="1">
      <alignment horizontal="right"/>
    </xf>
    <xf numFmtId="4" fontId="4" fillId="0" borderId="8" xfId="3" applyNumberFormat="1" applyFont="1" applyFill="1" applyBorder="1" applyAlignment="1"/>
    <xf numFmtId="43" fontId="4" fillId="0" borderId="8" xfId="1" applyNumberFormat="1" applyFont="1" applyFill="1" applyBorder="1" applyAlignment="1">
      <alignment horizontal="left"/>
    </xf>
    <xf numFmtId="0" fontId="8" fillId="0" borderId="8" xfId="4" applyFont="1" applyBorder="1"/>
    <xf numFmtId="4" fontId="4" fillId="0" borderId="8" xfId="2" applyNumberFormat="1" applyFont="1" applyFill="1" applyBorder="1" applyAlignment="1"/>
    <xf numFmtId="43" fontId="4" fillId="0" borderId="0" xfId="1" applyNumberFormat="1" applyFont="1" applyFill="1"/>
    <xf numFmtId="4" fontId="5" fillId="0" borderId="8" xfId="3" applyNumberFormat="1" applyFont="1" applyFill="1" applyBorder="1" applyAlignment="1">
      <alignment horizontal="center"/>
    </xf>
    <xf numFmtId="4" fontId="5" fillId="0" borderId="8" xfId="2" applyNumberFormat="1" applyFont="1" applyFill="1" applyBorder="1" applyAlignment="1"/>
    <xf numFmtId="4" fontId="5" fillId="0" borderId="8" xfId="1" applyNumberFormat="1" applyFont="1" applyFill="1" applyBorder="1" applyAlignment="1">
      <alignment horizontal="center"/>
    </xf>
    <xf numFmtId="4" fontId="5" fillId="0" borderId="15" xfId="2" applyNumberFormat="1" applyFont="1" applyFill="1" applyBorder="1" applyAlignment="1"/>
    <xf numFmtId="4" fontId="5" fillId="0" borderId="15" xfId="1" applyNumberFormat="1" applyFont="1" applyFill="1" applyBorder="1" applyAlignment="1">
      <alignment horizontal="center"/>
    </xf>
    <xf numFmtId="4" fontId="4" fillId="0" borderId="0" xfId="3" applyNumberFormat="1" applyFont="1" applyFill="1" applyBorder="1" applyAlignment="1"/>
    <xf numFmtId="0" fontId="4" fillId="0" borderId="0" xfId="3" applyFont="1" applyFill="1"/>
    <xf numFmtId="188" fontId="2" fillId="0" borderId="0" xfId="3" applyNumberFormat="1" applyFont="1" applyFill="1" applyBorder="1" applyAlignment="1" applyProtection="1">
      <alignment horizontal="left"/>
    </xf>
    <xf numFmtId="0" fontId="4" fillId="0" borderId="0" xfId="2" applyFont="1"/>
    <xf numFmtId="0" fontId="4" fillId="0" borderId="0" xfId="2" applyFont="1" applyAlignment="1">
      <alignment vertical="center"/>
    </xf>
    <xf numFmtId="187" fontId="5" fillId="0" borderId="16" xfId="1" applyNumberFormat="1" applyFont="1" applyFill="1" applyBorder="1" applyAlignment="1">
      <alignment vertical="center"/>
    </xf>
    <xf numFmtId="187" fontId="5" fillId="0" borderId="7" xfId="3" applyNumberFormat="1" applyFont="1" applyFill="1" applyBorder="1" applyAlignment="1">
      <alignment horizontal="right" vertical="center"/>
    </xf>
    <xf numFmtId="187" fontId="5" fillId="0" borderId="7" xfId="1" applyNumberFormat="1" applyFont="1" applyFill="1" applyBorder="1" applyAlignment="1">
      <alignment horizontal="right" vertical="center"/>
    </xf>
    <xf numFmtId="187" fontId="5" fillId="0" borderId="8" xfId="1" applyNumberFormat="1" applyFont="1" applyFill="1" applyBorder="1" applyAlignment="1">
      <alignment vertical="center"/>
    </xf>
    <xf numFmtId="187" fontId="5" fillId="0" borderId="8" xfId="3" applyNumberFormat="1" applyFont="1" applyFill="1" applyBorder="1" applyAlignment="1">
      <alignment horizontal="right" vertical="center"/>
    </xf>
    <xf numFmtId="187" fontId="5" fillId="0" borderId="8" xfId="1" applyNumberFormat="1" applyFont="1" applyFill="1" applyBorder="1" applyAlignment="1">
      <alignment horizontal="right" vertical="center"/>
    </xf>
    <xf numFmtId="187" fontId="4" fillId="0" borderId="8" xfId="1" applyNumberFormat="1" applyFont="1" applyFill="1" applyBorder="1" applyAlignment="1">
      <alignment vertical="center"/>
    </xf>
    <xf numFmtId="187" fontId="4" fillId="0" borderId="8" xfId="3" applyNumberFormat="1" applyFont="1" applyFill="1" applyBorder="1" applyAlignment="1">
      <alignment horizontal="right" vertical="center"/>
    </xf>
    <xf numFmtId="187" fontId="4" fillId="0" borderId="8" xfId="1" applyNumberFormat="1" applyFont="1" applyFill="1" applyBorder="1" applyAlignment="1">
      <alignment horizontal="right" vertical="center"/>
    </xf>
    <xf numFmtId="4" fontId="4" fillId="0" borderId="8" xfId="3" applyNumberFormat="1" applyFont="1" applyFill="1" applyBorder="1" applyAlignment="1">
      <alignment vertical="center"/>
    </xf>
    <xf numFmtId="4" fontId="4" fillId="0" borderId="8" xfId="2" applyNumberFormat="1" applyFont="1" applyFill="1" applyBorder="1" applyAlignment="1">
      <alignment vertical="center"/>
    </xf>
    <xf numFmtId="4" fontId="5" fillId="0" borderId="8" xfId="3" applyNumberFormat="1" applyFont="1" applyFill="1" applyBorder="1" applyAlignment="1">
      <alignment horizontal="right" vertical="center"/>
    </xf>
    <xf numFmtId="4" fontId="5" fillId="0" borderId="8" xfId="3" applyNumberFormat="1" applyFont="1" applyFill="1" applyBorder="1" applyAlignment="1">
      <alignment horizontal="center" vertical="center"/>
    </xf>
    <xf numFmtId="4" fontId="4" fillId="0" borderId="8" xfId="2" applyNumberFormat="1" applyFont="1" applyFill="1" applyBorder="1" applyAlignment="1" applyProtection="1">
      <alignment horizontal="left" vertical="center"/>
    </xf>
    <xf numFmtId="4" fontId="5" fillId="0" borderId="8" xfId="2" applyNumberFormat="1" applyFont="1" applyFill="1" applyBorder="1" applyAlignment="1" applyProtection="1">
      <alignment horizontal="left" vertical="center"/>
    </xf>
    <xf numFmtId="4" fontId="5" fillId="0" borderId="15" xfId="2" applyNumberFormat="1" applyFont="1" applyFill="1" applyBorder="1" applyAlignment="1" applyProtection="1">
      <alignment horizontal="left" vertical="center"/>
    </xf>
    <xf numFmtId="4" fontId="4" fillId="0" borderId="15" xfId="3" applyNumberFormat="1" applyFont="1" applyFill="1" applyBorder="1" applyAlignment="1">
      <alignment horizontal="right" vertical="center"/>
    </xf>
    <xf numFmtId="4" fontId="4" fillId="0" borderId="15" xfId="2" applyNumberFormat="1" applyFont="1" applyFill="1" applyBorder="1" applyAlignment="1">
      <alignment horizontal="right" vertical="center"/>
    </xf>
    <xf numFmtId="187" fontId="4" fillId="0" borderId="0" xfId="1" applyNumberFormat="1" applyFont="1" applyFill="1" applyBorder="1" applyAlignment="1">
      <alignment horizontal="center"/>
    </xf>
    <xf numFmtId="0" fontId="4" fillId="0" borderId="0" xfId="2" quotePrefix="1" applyFont="1" applyFill="1"/>
    <xf numFmtId="0" fontId="2" fillId="0" borderId="0" xfId="0" applyFont="1" applyFill="1" applyAlignment="1"/>
    <xf numFmtId="2" fontId="5" fillId="0" borderId="0" xfId="3" applyNumberFormat="1" applyFont="1" applyFill="1" applyAlignment="1">
      <alignment horizontal="center"/>
    </xf>
    <xf numFmtId="2" fontId="5" fillId="0" borderId="0" xfId="3" applyNumberFormat="1" applyFont="1" applyAlignment="1">
      <alignment horizontal="center"/>
    </xf>
    <xf numFmtId="2" fontId="9" fillId="0" borderId="0" xfId="3" applyNumberFormat="1" applyFont="1" applyAlignment="1">
      <alignment horizontal="center"/>
    </xf>
    <xf numFmtId="0" fontId="4" fillId="0" borderId="0" xfId="3" applyFont="1"/>
    <xf numFmtId="2" fontId="5" fillId="0" borderId="0" xfId="3" applyNumberFormat="1" applyFont="1" applyBorder="1" applyAlignment="1">
      <alignment horizontal="center"/>
    </xf>
    <xf numFmtId="2" fontId="5" fillId="0" borderId="0" xfId="3" applyNumberFormat="1" applyFont="1" applyBorder="1" applyAlignment="1"/>
    <xf numFmtId="2" fontId="4" fillId="0" borderId="0" xfId="3" applyNumberFormat="1" applyFont="1" applyBorder="1" applyAlignment="1">
      <alignment horizontal="right"/>
    </xf>
    <xf numFmtId="2" fontId="10" fillId="0" borderId="0" xfId="3" applyNumberFormat="1" applyFont="1" applyBorder="1" applyAlignment="1">
      <alignment horizontal="right"/>
    </xf>
    <xf numFmtId="2" fontId="9" fillId="0" borderId="0" xfId="3" applyNumberFormat="1" applyFont="1" applyBorder="1" applyAlignment="1"/>
    <xf numFmtId="1" fontId="9" fillId="0" borderId="0" xfId="3" applyNumberFormat="1" applyFont="1" applyBorder="1" applyAlignment="1">
      <alignment horizontal="center"/>
    </xf>
    <xf numFmtId="2" fontId="5" fillId="0" borderId="16" xfId="3" applyNumberFormat="1" applyFont="1" applyBorder="1" applyAlignment="1"/>
    <xf numFmtId="43" fontId="5" fillId="0" borderId="16" xfId="1" applyNumberFormat="1" applyFont="1" applyBorder="1" applyAlignment="1"/>
    <xf numFmtId="43" fontId="9" fillId="0" borderId="17" xfId="1" applyNumberFormat="1" applyFont="1" applyBorder="1" applyAlignment="1"/>
    <xf numFmtId="2" fontId="5" fillId="0" borderId="8" xfId="3" applyNumberFormat="1" applyFont="1" applyBorder="1" applyAlignment="1"/>
    <xf numFmtId="43" fontId="5" fillId="0" borderId="8" xfId="1" applyNumberFormat="1" applyFont="1" applyBorder="1" applyAlignment="1"/>
    <xf numFmtId="2" fontId="4" fillId="0" borderId="8" xfId="3" applyNumberFormat="1" applyFont="1" applyBorder="1" applyAlignment="1"/>
    <xf numFmtId="43" fontId="4" fillId="0" borderId="8" xfId="1" applyNumberFormat="1" applyFont="1" applyBorder="1" applyAlignment="1"/>
    <xf numFmtId="43" fontId="10" fillId="0" borderId="17" xfId="1" applyNumberFormat="1" applyFont="1" applyBorder="1" applyAlignment="1"/>
    <xf numFmtId="2" fontId="4" fillId="0" borderId="8" xfId="0" applyNumberFormat="1" applyFont="1" applyBorder="1" applyAlignment="1"/>
    <xf numFmtId="0" fontId="4" fillId="0" borderId="8" xfId="3" applyFont="1" applyBorder="1"/>
    <xf numFmtId="4" fontId="5" fillId="0" borderId="8" xfId="3" applyNumberFormat="1" applyFont="1" applyFill="1" applyBorder="1" applyAlignment="1"/>
    <xf numFmtId="4" fontId="4" fillId="0" borderId="8" xfId="0" applyNumberFormat="1" applyFont="1" applyFill="1" applyBorder="1" applyAlignment="1"/>
    <xf numFmtId="2" fontId="4" fillId="0" borderId="8" xfId="0" applyNumberFormat="1" applyFont="1" applyFill="1" applyBorder="1" applyAlignment="1"/>
    <xf numFmtId="43" fontId="10" fillId="0" borderId="17" xfId="1" applyNumberFormat="1" applyFont="1" applyFill="1" applyBorder="1" applyAlignment="1"/>
    <xf numFmtId="4" fontId="5" fillId="0" borderId="8" xfId="0" applyNumberFormat="1" applyFont="1" applyFill="1" applyBorder="1" applyAlignment="1"/>
    <xf numFmtId="0" fontId="5" fillId="0" borderId="0" xfId="3" applyFont="1"/>
    <xf numFmtId="3" fontId="10" fillId="0" borderId="17" xfId="1" applyNumberFormat="1" applyFont="1" applyBorder="1" applyAlignment="1">
      <alignment horizontal="center"/>
    </xf>
    <xf numFmtId="2" fontId="4" fillId="0" borderId="8" xfId="0" applyNumberFormat="1" applyFont="1" applyFill="1" applyBorder="1" applyAlignment="1" applyProtection="1">
      <alignment horizontal="left"/>
    </xf>
    <xf numFmtId="3" fontId="10" fillId="0" borderId="0" xfId="1" applyNumberFormat="1" applyFont="1" applyBorder="1" applyAlignment="1">
      <alignment horizontal="center"/>
    </xf>
    <xf numFmtId="2" fontId="5" fillId="0" borderId="8" xfId="1" applyNumberFormat="1" applyFont="1" applyFill="1" applyBorder="1" applyAlignment="1" applyProtection="1">
      <alignment horizontal="left"/>
    </xf>
    <xf numFmtId="43" fontId="5" fillId="0" borderId="8" xfId="1" applyNumberFormat="1" applyFont="1" applyBorder="1" applyAlignment="1">
      <alignment horizontal="right"/>
    </xf>
    <xf numFmtId="1" fontId="5" fillId="0" borderId="8" xfId="1" applyNumberFormat="1" applyFont="1" applyBorder="1" applyAlignment="1">
      <alignment horizontal="right"/>
    </xf>
    <xf numFmtId="2" fontId="5" fillId="0" borderId="15" xfId="1" applyNumberFormat="1" applyFont="1" applyFill="1" applyBorder="1" applyAlignment="1" applyProtection="1">
      <alignment horizontal="left"/>
    </xf>
    <xf numFmtId="2" fontId="5" fillId="0" borderId="15" xfId="1" applyNumberFormat="1" applyFont="1" applyBorder="1" applyAlignment="1">
      <alignment horizontal="right"/>
    </xf>
    <xf numFmtId="1" fontId="5" fillId="0" borderId="15" xfId="1" applyNumberFormat="1" applyFont="1" applyBorder="1" applyAlignment="1">
      <alignment horizontal="right"/>
    </xf>
    <xf numFmtId="0" fontId="4" fillId="0" borderId="0" xfId="3" applyFont="1" applyBorder="1"/>
    <xf numFmtId="2" fontId="4" fillId="0" borderId="0" xfId="3" applyNumberFormat="1" applyFont="1" applyAlignment="1"/>
    <xf numFmtId="2" fontId="10" fillId="0" borderId="0" xfId="3" applyNumberFormat="1" applyFont="1" applyAlignment="1"/>
    <xf numFmtId="4" fontId="11" fillId="0" borderId="0" xfId="3" applyNumberFormat="1" applyFont="1" applyFill="1" applyBorder="1" applyAlignment="1">
      <alignment horizontal="right"/>
    </xf>
    <xf numFmtId="188" fontId="2" fillId="0" borderId="0" xfId="3" applyNumberFormat="1" applyFont="1" applyFill="1" applyBorder="1" applyAlignment="1" applyProtection="1"/>
    <xf numFmtId="188" fontId="5" fillId="0" borderId="0" xfId="3" applyNumberFormat="1" applyFont="1" applyFill="1" applyBorder="1" applyAlignment="1" applyProtection="1"/>
    <xf numFmtId="0" fontId="5" fillId="0" borderId="16" xfId="3" applyFont="1" applyFill="1" applyBorder="1"/>
    <xf numFmtId="187" fontId="5" fillId="0" borderId="16" xfId="1" applyNumberFormat="1" applyFont="1" applyFill="1" applyBorder="1" applyAlignment="1">
      <alignment horizontal="right"/>
    </xf>
    <xf numFmtId="0" fontId="5" fillId="0" borderId="8" xfId="3" applyFont="1" applyFill="1" applyBorder="1"/>
    <xf numFmtId="187" fontId="5" fillId="0" borderId="8" xfId="1" applyNumberFormat="1" applyFont="1" applyFill="1" applyBorder="1" applyAlignment="1">
      <alignment horizontal="right"/>
    </xf>
    <xf numFmtId="0" fontId="4" fillId="0" borderId="8" xfId="3" applyFont="1" applyFill="1" applyBorder="1"/>
    <xf numFmtId="187" fontId="4" fillId="0" borderId="8" xfId="1" applyNumberFormat="1" applyFont="1" applyFill="1" applyBorder="1"/>
    <xf numFmtId="187" fontId="4" fillId="0" borderId="8" xfId="1" applyNumberFormat="1" applyFont="1" applyFill="1" applyBorder="1" applyAlignment="1">
      <alignment horizontal="right"/>
    </xf>
    <xf numFmtId="4" fontId="4" fillId="0" borderId="8" xfId="5" applyNumberFormat="1" applyFont="1" applyFill="1" applyBorder="1" applyAlignment="1"/>
    <xf numFmtId="4" fontId="4" fillId="0" borderId="8" xfId="6" applyNumberFormat="1" applyFont="1" applyFill="1" applyBorder="1" applyAlignment="1"/>
    <xf numFmtId="187" fontId="5" fillId="0" borderId="8" xfId="1" applyNumberFormat="1" applyFont="1" applyFill="1" applyBorder="1"/>
    <xf numFmtId="4" fontId="4" fillId="0" borderId="7" xfId="2" applyNumberFormat="1" applyFont="1" applyFill="1" applyBorder="1" applyAlignment="1" applyProtection="1">
      <alignment horizontal="left"/>
    </xf>
    <xf numFmtId="189" fontId="5" fillId="0" borderId="8" xfId="1" applyNumberFormat="1" applyFont="1" applyFill="1" applyBorder="1" applyAlignment="1" applyProtection="1">
      <alignment horizontal="left"/>
    </xf>
    <xf numFmtId="0" fontId="5" fillId="0" borderId="0" xfId="3" applyFont="1" applyFill="1"/>
    <xf numFmtId="189" fontId="5" fillId="0" borderId="15" xfId="1" applyNumberFormat="1" applyFont="1" applyFill="1" applyBorder="1" applyAlignment="1" applyProtection="1">
      <alignment horizontal="left"/>
    </xf>
    <xf numFmtId="0" fontId="5" fillId="0" borderId="15" xfId="3" applyFont="1" applyFill="1" applyBorder="1" applyAlignment="1">
      <alignment horizontal="right"/>
    </xf>
    <xf numFmtId="0" fontId="4" fillId="0" borderId="1" xfId="2" applyFont="1" applyFill="1" applyBorder="1" applyAlignment="1">
      <alignment horizontal="center" vertical="center"/>
    </xf>
    <xf numFmtId="0" fontId="5" fillId="0" borderId="19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187" fontId="5" fillId="0" borderId="2" xfId="1" applyNumberFormat="1" applyFont="1" applyFill="1" applyBorder="1" applyAlignment="1">
      <alignment horizontal="center" vertical="center"/>
    </xf>
    <xf numFmtId="187" fontId="5" fillId="0" borderId="3" xfId="1" applyNumberFormat="1" applyFont="1" applyFill="1" applyBorder="1" applyAlignment="1">
      <alignment horizontal="center" vertical="center"/>
    </xf>
    <xf numFmtId="187" fontId="5" fillId="0" borderId="4" xfId="1" applyNumberFormat="1" applyFont="1" applyFill="1" applyBorder="1" applyAlignment="1">
      <alignment horizontal="center" vertical="center"/>
    </xf>
    <xf numFmtId="2" fontId="4" fillId="0" borderId="12" xfId="1" applyNumberFormat="1" applyFont="1" applyFill="1" applyBorder="1" applyAlignment="1">
      <alignment horizontal="center"/>
    </xf>
    <xf numFmtId="2" fontId="4" fillId="0" borderId="13" xfId="1" applyNumberFormat="1" applyFont="1" applyFill="1" applyBorder="1" applyAlignment="1">
      <alignment horizontal="center"/>
    </xf>
    <xf numFmtId="2" fontId="4" fillId="0" borderId="14" xfId="1" applyNumberFormat="1" applyFont="1" applyFill="1" applyBorder="1" applyAlignment="1">
      <alignment horizontal="center"/>
    </xf>
    <xf numFmtId="4" fontId="4" fillId="0" borderId="9" xfId="1" applyNumberFormat="1" applyFont="1" applyFill="1" applyBorder="1" applyAlignment="1">
      <alignment horizontal="center"/>
    </xf>
    <xf numFmtId="4" fontId="4" fillId="0" borderId="10" xfId="1" applyNumberFormat="1" applyFont="1" applyFill="1" applyBorder="1" applyAlignment="1">
      <alignment horizontal="center"/>
    </xf>
    <xf numFmtId="4" fontId="4" fillId="0" borderId="11" xfId="1" applyNumberFormat="1" applyFont="1" applyFill="1" applyBorder="1" applyAlignment="1">
      <alignment horizontal="center"/>
    </xf>
    <xf numFmtId="4" fontId="4" fillId="0" borderId="9" xfId="3" applyNumberFormat="1" applyFont="1" applyFill="1" applyBorder="1" applyAlignment="1">
      <alignment horizontal="center"/>
    </xf>
    <xf numFmtId="4" fontId="4" fillId="0" borderId="10" xfId="3" applyNumberFormat="1" applyFont="1" applyFill="1" applyBorder="1" applyAlignment="1">
      <alignment horizontal="center"/>
    </xf>
    <xf numFmtId="4" fontId="4" fillId="0" borderId="11" xfId="3" applyNumberFormat="1" applyFont="1" applyFill="1" applyBorder="1" applyAlignment="1">
      <alignment horizontal="center"/>
    </xf>
    <xf numFmtId="4" fontId="4" fillId="0" borderId="12" xfId="3" applyNumberFormat="1" applyFont="1" applyFill="1" applyBorder="1" applyAlignment="1">
      <alignment horizontal="center" vertical="center"/>
    </xf>
    <xf numFmtId="4" fontId="4" fillId="0" borderId="13" xfId="3" applyNumberFormat="1" applyFont="1" applyFill="1" applyBorder="1" applyAlignment="1">
      <alignment horizontal="center" vertical="center"/>
    </xf>
    <xf numFmtId="4" fontId="4" fillId="0" borderId="14" xfId="3" applyNumberFormat="1" applyFont="1" applyFill="1" applyBorder="1" applyAlignment="1">
      <alignment horizontal="center" vertical="center"/>
    </xf>
    <xf numFmtId="189" fontId="4" fillId="0" borderId="9" xfId="1" applyNumberFormat="1" applyFont="1" applyFill="1" applyBorder="1" applyAlignment="1">
      <alignment horizontal="center" vertical="center"/>
    </xf>
    <xf numFmtId="189" fontId="4" fillId="0" borderId="10" xfId="1" applyNumberFormat="1" applyFont="1" applyFill="1" applyBorder="1" applyAlignment="1">
      <alignment horizontal="center" vertical="center"/>
    </xf>
    <xf numFmtId="189" fontId="4" fillId="0" borderId="11" xfId="1" applyNumberFormat="1" applyFont="1" applyFill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4" fontId="5" fillId="0" borderId="8" xfId="1" applyNumberFormat="1" applyFont="1" applyBorder="1" applyAlignment="1">
      <alignment horizontal="center"/>
    </xf>
    <xf numFmtId="0" fontId="4" fillId="0" borderId="18" xfId="5" applyFont="1" applyFill="1" applyBorder="1" applyAlignment="1">
      <alignment horizontal="right"/>
    </xf>
    <xf numFmtId="3" fontId="5" fillId="0" borderId="9" xfId="3" applyNumberFormat="1" applyFont="1" applyFill="1" applyBorder="1" applyAlignment="1">
      <alignment horizontal="center"/>
    </xf>
    <xf numFmtId="3" fontId="5" fillId="0" borderId="10" xfId="3" applyNumberFormat="1" applyFont="1" applyFill="1" applyBorder="1" applyAlignment="1">
      <alignment horizontal="center"/>
    </xf>
    <xf numFmtId="3" fontId="5" fillId="0" borderId="11" xfId="3" applyNumberFormat="1" applyFont="1" applyFill="1" applyBorder="1" applyAlignment="1">
      <alignment horizontal="center"/>
    </xf>
    <xf numFmtId="4" fontId="4" fillId="0" borderId="12" xfId="3" applyNumberFormat="1" applyFont="1" applyFill="1" applyBorder="1" applyAlignment="1">
      <alignment horizontal="center"/>
    </xf>
    <xf numFmtId="4" fontId="4" fillId="0" borderId="13" xfId="3" applyNumberFormat="1" applyFont="1" applyFill="1" applyBorder="1" applyAlignment="1">
      <alignment horizontal="center"/>
    </xf>
    <xf numFmtId="4" fontId="4" fillId="0" borderId="14" xfId="3" applyNumberFormat="1" applyFont="1" applyFill="1" applyBorder="1" applyAlignment="1">
      <alignment horizontal="center"/>
    </xf>
    <xf numFmtId="4" fontId="4" fillId="0" borderId="9" xfId="1" applyNumberFormat="1" applyFont="1" applyBorder="1" applyAlignment="1">
      <alignment horizontal="center"/>
    </xf>
    <xf numFmtId="4" fontId="4" fillId="0" borderId="10" xfId="0" applyNumberFormat="1" applyFont="1" applyBorder="1" applyAlignment="1">
      <alignment horizontal="center"/>
    </xf>
    <xf numFmtId="4" fontId="4" fillId="0" borderId="11" xfId="0" applyNumberFormat="1" applyFont="1" applyBorder="1" applyAlignment="1">
      <alignment horizontal="center"/>
    </xf>
    <xf numFmtId="4" fontId="4" fillId="0" borderId="9" xfId="3" applyNumberFormat="1" applyFont="1" applyFill="1" applyBorder="1" applyAlignment="1">
      <alignment horizontal="center" vertical="center"/>
    </xf>
    <xf numFmtId="4" fontId="4" fillId="0" borderId="10" xfId="3" applyNumberFormat="1" applyFont="1" applyFill="1" applyBorder="1" applyAlignment="1">
      <alignment horizontal="center" vertical="center"/>
    </xf>
    <xf numFmtId="4" fontId="4" fillId="0" borderId="11" xfId="3" applyNumberFormat="1" applyFont="1" applyFill="1" applyBorder="1" applyAlignment="1">
      <alignment horizontal="center" vertical="center"/>
    </xf>
    <xf numFmtId="4" fontId="4" fillId="0" borderId="11" xfId="2" applyNumberFormat="1" applyFont="1" applyFill="1" applyBorder="1" applyAlignment="1">
      <alignment horizontal="center" vertical="center"/>
    </xf>
  </cellXfs>
  <cellStyles count="7">
    <cellStyle name="เครื่องหมายจุลภาค 2" xfId="1"/>
    <cellStyle name="ปกติ" xfId="0" builtinId="0"/>
    <cellStyle name="ปกติ 2" xfId="2"/>
    <cellStyle name="ปกติ 3" xfId="4"/>
    <cellStyle name="ปกติ_Sheet7" xfId="6"/>
    <cellStyle name="ปกติ_ทุเรียนหลายปี45-50" xfId="5"/>
    <cellStyle name="ปกติ_ประมาณการเดือน ธค.2547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H30"/>
  <sheetViews>
    <sheetView tabSelected="1" workbookViewId="0">
      <selection activeCell="I4" sqref="I4"/>
    </sheetView>
  </sheetViews>
  <sheetFormatPr defaultColWidth="9" defaultRowHeight="21.75"/>
  <cols>
    <col min="1" max="1" width="35.625" style="11" customWidth="1"/>
    <col min="2" max="7" width="9.625" style="5" customWidth="1"/>
    <col min="8" max="11" width="9" style="5"/>
    <col min="12" max="12" width="9" style="11"/>
    <col min="13" max="15" width="9" style="5"/>
    <col min="16" max="16" width="9" style="11"/>
    <col min="17" max="19" width="9" style="5"/>
    <col min="20" max="20" width="9" style="11"/>
    <col min="21" max="23" width="9" style="5"/>
    <col min="24" max="24" width="9" style="11"/>
    <col min="25" max="27" width="9" style="5"/>
    <col min="28" max="28" width="9" style="11"/>
    <col min="29" max="31" width="9" style="5"/>
    <col min="32" max="32" width="9" style="11"/>
    <col min="33" max="35" width="9" style="5"/>
    <col min="36" max="36" width="9" style="11"/>
    <col min="37" max="39" width="9" style="5"/>
    <col min="40" max="40" width="9" style="11"/>
    <col min="41" max="43" width="9" style="5"/>
    <col min="44" max="44" width="9" style="11"/>
    <col min="45" max="47" width="9" style="5"/>
    <col min="48" max="48" width="9" style="11"/>
    <col min="49" max="51" width="9" style="5"/>
    <col min="52" max="52" width="9" style="11"/>
    <col min="53" max="55" width="9" style="5"/>
    <col min="56" max="56" width="9" style="11"/>
    <col min="57" max="59" width="9" style="5"/>
    <col min="60" max="60" width="9" style="11"/>
    <col min="61" max="63" width="9" style="5"/>
    <col min="64" max="64" width="9" style="11"/>
    <col min="65" max="67" width="9" style="5"/>
    <col min="68" max="68" width="9" style="11"/>
    <col min="69" max="71" width="9" style="5"/>
    <col min="72" max="72" width="9" style="11"/>
    <col min="73" max="75" width="9" style="5"/>
    <col min="76" max="76" width="9" style="11"/>
    <col min="77" max="79" width="9" style="5"/>
    <col min="80" max="80" width="9" style="11"/>
    <col min="81" max="83" width="9" style="5"/>
    <col min="84" max="84" width="9" style="11"/>
    <col min="85" max="87" width="9" style="5"/>
    <col min="88" max="88" width="9" style="11"/>
    <col min="89" max="91" width="9" style="5"/>
    <col min="92" max="92" width="9" style="11"/>
    <col min="93" max="95" width="9" style="5"/>
    <col min="96" max="96" width="9" style="11"/>
    <col min="97" max="99" width="9" style="5"/>
    <col min="100" max="100" width="9" style="11"/>
    <col min="101" max="103" width="9" style="5"/>
    <col min="104" max="104" width="9" style="11"/>
    <col min="105" max="107" width="9" style="5"/>
    <col min="108" max="108" width="9" style="11"/>
    <col min="109" max="111" width="9" style="5"/>
    <col min="112" max="112" width="9" style="11"/>
    <col min="113" max="115" width="9" style="5"/>
    <col min="116" max="116" width="9" style="11"/>
    <col min="117" max="119" width="9" style="5"/>
    <col min="120" max="120" width="9" style="11"/>
    <col min="121" max="123" width="9" style="5"/>
    <col min="124" max="124" width="9" style="11"/>
    <col min="125" max="127" width="9" style="5"/>
    <col min="128" max="128" width="9" style="11"/>
    <col min="129" max="131" width="9" style="5"/>
    <col min="132" max="132" width="9" style="11"/>
    <col min="133" max="135" width="9" style="5"/>
    <col min="136" max="136" width="9" style="11"/>
    <col min="137" max="139" width="9" style="5"/>
    <col min="140" max="140" width="9" style="11"/>
    <col min="141" max="143" width="9" style="5"/>
    <col min="144" max="144" width="9" style="11"/>
    <col min="145" max="147" width="9" style="5"/>
    <col min="148" max="148" width="9" style="11"/>
    <col min="149" max="151" width="9" style="5"/>
    <col min="152" max="152" width="9" style="11"/>
    <col min="153" max="155" width="9" style="5"/>
    <col min="156" max="156" width="9" style="11"/>
    <col min="157" max="159" width="9" style="5"/>
    <col min="160" max="160" width="9" style="11"/>
    <col min="161" max="163" width="9" style="5"/>
    <col min="164" max="164" width="9" style="11"/>
    <col min="165" max="16384" width="9" style="5"/>
  </cols>
  <sheetData>
    <row r="1" spans="1:164" s="4" customFormat="1" ht="24">
      <c r="A1" s="1" t="s">
        <v>88</v>
      </c>
      <c r="B1" s="2"/>
      <c r="C1" s="2"/>
      <c r="D1" s="2"/>
      <c r="E1" s="2"/>
      <c r="F1" s="2"/>
      <c r="G1" s="2"/>
      <c r="L1" s="3"/>
      <c r="P1" s="3"/>
      <c r="T1" s="3"/>
      <c r="X1" s="3"/>
      <c r="AB1" s="3"/>
      <c r="AF1" s="3"/>
      <c r="AJ1" s="3"/>
      <c r="AN1" s="3"/>
      <c r="AR1" s="3"/>
      <c r="AV1" s="3"/>
      <c r="AZ1" s="3"/>
      <c r="BD1" s="3"/>
      <c r="BH1" s="3"/>
      <c r="BL1" s="3"/>
      <c r="BP1" s="3"/>
      <c r="BT1" s="3"/>
      <c r="BX1" s="3"/>
      <c r="CB1" s="3"/>
      <c r="CF1" s="3"/>
      <c r="CJ1" s="3"/>
      <c r="CN1" s="3"/>
      <c r="CR1" s="3"/>
      <c r="CV1" s="3"/>
      <c r="CZ1" s="3"/>
      <c r="DD1" s="3"/>
      <c r="DH1" s="3"/>
      <c r="DL1" s="3"/>
      <c r="DP1" s="3"/>
      <c r="DT1" s="3"/>
      <c r="DX1" s="3"/>
      <c r="EB1" s="3"/>
      <c r="EF1" s="3"/>
      <c r="EJ1" s="3"/>
      <c r="EN1" s="3"/>
      <c r="ER1" s="3"/>
      <c r="EV1" s="3"/>
      <c r="EZ1" s="3"/>
      <c r="FD1" s="3"/>
      <c r="FH1" s="3"/>
    </row>
    <row r="2" spans="1:164">
      <c r="A2" s="6"/>
      <c r="B2" s="8"/>
      <c r="C2" s="9"/>
      <c r="D2" s="9"/>
      <c r="E2" s="9"/>
      <c r="F2" s="9"/>
      <c r="G2" s="10" t="s">
        <v>0</v>
      </c>
    </row>
    <row r="3" spans="1:164">
      <c r="A3" s="114"/>
      <c r="B3" s="117" t="s">
        <v>87</v>
      </c>
      <c r="C3" s="118"/>
      <c r="D3" s="118"/>
      <c r="E3" s="118"/>
      <c r="F3" s="118"/>
      <c r="G3" s="119"/>
    </row>
    <row r="4" spans="1:164">
      <c r="A4" s="115" t="s">
        <v>1</v>
      </c>
      <c r="B4" s="117" t="s">
        <v>85</v>
      </c>
      <c r="C4" s="118"/>
      <c r="D4" s="119"/>
      <c r="E4" s="117" t="s">
        <v>86</v>
      </c>
      <c r="F4" s="118"/>
      <c r="G4" s="119"/>
    </row>
    <row r="5" spans="1:164">
      <c r="A5" s="116"/>
      <c r="B5" s="12" t="s">
        <v>2</v>
      </c>
      <c r="C5" s="12" t="s">
        <v>3</v>
      </c>
      <c r="D5" s="13" t="s">
        <v>4</v>
      </c>
      <c r="E5" s="12" t="s">
        <v>2</v>
      </c>
      <c r="F5" s="12" t="s">
        <v>3</v>
      </c>
      <c r="G5" s="13" t="s">
        <v>4</v>
      </c>
    </row>
    <row r="6" spans="1:164">
      <c r="A6" s="14" t="s">
        <v>5</v>
      </c>
      <c r="B6" s="15">
        <f t="shared" ref="B6:G6" si="0">B7+B10+B16</f>
        <v>4157.82</v>
      </c>
      <c r="C6" s="15">
        <f t="shared" si="0"/>
        <v>3354.71</v>
      </c>
      <c r="D6" s="16">
        <f t="shared" si="0"/>
        <v>7512.5299999999988</v>
      </c>
      <c r="E6" s="15">
        <f t="shared" si="0"/>
        <v>933.60000000000014</v>
      </c>
      <c r="F6" s="15">
        <f t="shared" si="0"/>
        <v>4776.9800000000005</v>
      </c>
      <c r="G6" s="16">
        <f t="shared" si="0"/>
        <v>5710.58</v>
      </c>
    </row>
    <row r="7" spans="1:164">
      <c r="A7" s="17" t="s">
        <v>6</v>
      </c>
      <c r="B7" s="18">
        <f t="shared" ref="B7:G7" si="1">SUM(B8:B9)</f>
        <v>2933.67</v>
      </c>
      <c r="C7" s="18">
        <f t="shared" si="1"/>
        <v>2773.35</v>
      </c>
      <c r="D7" s="19">
        <f t="shared" si="1"/>
        <v>5707.0199999999995</v>
      </c>
      <c r="E7" s="18">
        <f t="shared" si="1"/>
        <v>248.94</v>
      </c>
      <c r="F7" s="18">
        <f t="shared" si="1"/>
        <v>4403.3900000000003</v>
      </c>
      <c r="G7" s="19">
        <f t="shared" si="1"/>
        <v>4652.33</v>
      </c>
    </row>
    <row r="8" spans="1:164">
      <c r="A8" s="20" t="s">
        <v>7</v>
      </c>
      <c r="B8" s="21">
        <v>157.02000000000001</v>
      </c>
      <c r="C8" s="21">
        <v>399.88</v>
      </c>
      <c r="D8" s="21">
        <f>SUM(B8:C8)</f>
        <v>556.9</v>
      </c>
      <c r="E8" s="21">
        <v>30.89</v>
      </c>
      <c r="F8" s="21">
        <v>291.38</v>
      </c>
      <c r="G8" s="21">
        <f>SUM(E8:F8)</f>
        <v>322.27</v>
      </c>
    </row>
    <row r="9" spans="1:164">
      <c r="A9" s="20" t="s">
        <v>8</v>
      </c>
      <c r="B9" s="21">
        <v>2776.65</v>
      </c>
      <c r="C9" s="21">
        <v>2373.4699999999998</v>
      </c>
      <c r="D9" s="21">
        <f>SUM(B9:C9)</f>
        <v>5150.12</v>
      </c>
      <c r="E9" s="21">
        <v>218.05</v>
      </c>
      <c r="F9" s="21">
        <v>4112.01</v>
      </c>
      <c r="G9" s="21">
        <f>SUM(E9:F9)</f>
        <v>4330.0600000000004</v>
      </c>
    </row>
    <row r="10" spans="1:164">
      <c r="A10" s="17" t="s">
        <v>9</v>
      </c>
      <c r="B10" s="18">
        <f t="shared" ref="B10:G10" si="2">SUM(B11:B15)</f>
        <v>1224.1500000000001</v>
      </c>
      <c r="C10" s="19">
        <f t="shared" si="2"/>
        <v>89.88</v>
      </c>
      <c r="D10" s="19">
        <f t="shared" si="2"/>
        <v>1314.0300000000002</v>
      </c>
      <c r="E10" s="18">
        <f t="shared" si="2"/>
        <v>684.66000000000008</v>
      </c>
      <c r="F10" s="18">
        <f t="shared" si="2"/>
        <v>0</v>
      </c>
      <c r="G10" s="19">
        <f t="shared" si="2"/>
        <v>684.66000000000008</v>
      </c>
    </row>
    <row r="11" spans="1:164">
      <c r="A11" s="20" t="s">
        <v>10</v>
      </c>
      <c r="B11" s="21">
        <v>1075.33</v>
      </c>
      <c r="C11" s="21">
        <v>89.88</v>
      </c>
      <c r="D11" s="21">
        <f t="shared" ref="D11:D16" si="3">SUM(B11:C11)</f>
        <v>1165.21</v>
      </c>
      <c r="E11" s="21">
        <v>547.44000000000005</v>
      </c>
      <c r="F11" s="21">
        <v>0</v>
      </c>
      <c r="G11" s="21">
        <f t="shared" ref="G11:G16" si="4">SUM(E11:F11)</f>
        <v>547.44000000000005</v>
      </c>
    </row>
    <row r="12" spans="1:164">
      <c r="A12" s="20" t="s">
        <v>11</v>
      </c>
      <c r="B12" s="21">
        <v>14.42</v>
      </c>
      <c r="C12" s="21">
        <v>0</v>
      </c>
      <c r="D12" s="21">
        <f t="shared" si="3"/>
        <v>14.42</v>
      </c>
      <c r="E12" s="21">
        <v>11.35</v>
      </c>
      <c r="F12" s="21">
        <v>0</v>
      </c>
      <c r="G12" s="21">
        <f t="shared" si="4"/>
        <v>11.35</v>
      </c>
    </row>
    <row r="13" spans="1:164">
      <c r="A13" s="22" t="s">
        <v>12</v>
      </c>
      <c r="B13" s="21">
        <v>59.93</v>
      </c>
      <c r="C13" s="21">
        <v>0</v>
      </c>
      <c r="D13" s="21">
        <f t="shared" si="3"/>
        <v>59.93</v>
      </c>
      <c r="E13" s="21">
        <v>56.52</v>
      </c>
      <c r="F13" s="21">
        <v>0</v>
      </c>
      <c r="G13" s="21">
        <f t="shared" si="4"/>
        <v>56.52</v>
      </c>
    </row>
    <row r="14" spans="1:164">
      <c r="A14" s="23" t="s">
        <v>13</v>
      </c>
      <c r="B14" s="21">
        <v>65.52</v>
      </c>
      <c r="C14" s="21">
        <v>0</v>
      </c>
      <c r="D14" s="21">
        <f t="shared" si="3"/>
        <v>65.52</v>
      </c>
      <c r="E14" s="21">
        <v>61.34</v>
      </c>
      <c r="F14" s="21">
        <v>0</v>
      </c>
      <c r="G14" s="21">
        <f t="shared" si="4"/>
        <v>61.34</v>
      </c>
    </row>
    <row r="15" spans="1:164">
      <c r="A15" s="20" t="s">
        <v>14</v>
      </c>
      <c r="B15" s="21">
        <v>8.9499999999999993</v>
      </c>
      <c r="C15" s="21">
        <v>0</v>
      </c>
      <c r="D15" s="21">
        <f t="shared" si="3"/>
        <v>8.9499999999999993</v>
      </c>
      <c r="E15" s="21">
        <v>8.01</v>
      </c>
      <c r="F15" s="21">
        <v>0</v>
      </c>
      <c r="G15" s="21">
        <f t="shared" si="4"/>
        <v>8.01</v>
      </c>
    </row>
    <row r="16" spans="1:164">
      <c r="A16" s="24" t="s">
        <v>15</v>
      </c>
      <c r="B16" s="18"/>
      <c r="C16" s="18">
        <f>ROUND(((C7+C10)*0.07),2)+ROUND(((B7+B10)*0.07),2)</f>
        <v>491.48</v>
      </c>
      <c r="D16" s="18">
        <f t="shared" si="3"/>
        <v>491.48</v>
      </c>
      <c r="E16" s="18"/>
      <c r="F16" s="18">
        <f>ROUND(((F7+F10)*0.07),2)+ROUND(((E7+E10)*0.07),2)</f>
        <v>373.59000000000003</v>
      </c>
      <c r="G16" s="19">
        <f t="shared" si="4"/>
        <v>373.59000000000003</v>
      </c>
    </row>
    <row r="17" spans="1:164">
      <c r="A17" s="17" t="s">
        <v>16</v>
      </c>
      <c r="B17" s="18">
        <f t="shared" ref="B17:G17" si="5">SUM(B18:B21)</f>
        <v>0</v>
      </c>
      <c r="C17" s="18">
        <f t="shared" si="5"/>
        <v>2904.29</v>
      </c>
      <c r="D17" s="19">
        <f t="shared" si="5"/>
        <v>2904.29</v>
      </c>
      <c r="E17" s="18">
        <f t="shared" si="5"/>
        <v>0</v>
      </c>
      <c r="F17" s="18">
        <f t="shared" si="5"/>
        <v>3272.48</v>
      </c>
      <c r="G17" s="19">
        <f t="shared" si="5"/>
        <v>3272.48</v>
      </c>
    </row>
    <row r="18" spans="1:164">
      <c r="A18" s="20" t="s">
        <v>17</v>
      </c>
      <c r="B18" s="21">
        <v>0</v>
      </c>
      <c r="C18" s="21">
        <v>1200</v>
      </c>
      <c r="D18" s="21">
        <f>SUM(B18:C18)</f>
        <v>1200</v>
      </c>
      <c r="E18" s="21">
        <v>0</v>
      </c>
      <c r="F18" s="21">
        <v>1200</v>
      </c>
      <c r="G18" s="21">
        <f>SUM(E18:F18)</f>
        <v>1200</v>
      </c>
    </row>
    <row r="19" spans="1:164">
      <c r="A19" s="20" t="s">
        <v>18</v>
      </c>
      <c r="B19" s="21">
        <v>0</v>
      </c>
      <c r="C19" s="21">
        <v>231.17</v>
      </c>
      <c r="D19" s="21">
        <f>SUM(B19:C19)</f>
        <v>231.17</v>
      </c>
      <c r="E19" s="21">
        <v>0</v>
      </c>
      <c r="F19" s="21">
        <v>93.23</v>
      </c>
      <c r="G19" s="21">
        <f>SUM(E19:F19)</f>
        <v>93.23</v>
      </c>
    </row>
    <row r="20" spans="1:164" s="26" customFormat="1">
      <c r="A20" s="25" t="s">
        <v>19</v>
      </c>
      <c r="B20" s="21">
        <v>0</v>
      </c>
      <c r="C20" s="21">
        <v>82.42</v>
      </c>
      <c r="D20" s="21">
        <f>SUM(B20:C20)</f>
        <v>82.42</v>
      </c>
      <c r="E20" s="21">
        <v>0</v>
      </c>
      <c r="F20" s="21">
        <v>58.47</v>
      </c>
      <c r="G20" s="21">
        <f>SUM(E20:F20)</f>
        <v>58.47</v>
      </c>
    </row>
    <row r="21" spans="1:164">
      <c r="A21" s="20" t="s">
        <v>20</v>
      </c>
      <c r="B21" s="21">
        <v>0</v>
      </c>
      <c r="C21" s="21">
        <v>1390.7</v>
      </c>
      <c r="D21" s="21">
        <f>SUM(B21:C21)</f>
        <v>1390.7</v>
      </c>
      <c r="E21" s="21">
        <v>0</v>
      </c>
      <c r="F21" s="21">
        <v>1920.78</v>
      </c>
      <c r="G21" s="21">
        <f>SUM(E21:F21)</f>
        <v>1920.78</v>
      </c>
    </row>
    <row r="22" spans="1:164">
      <c r="A22" s="17" t="s">
        <v>21</v>
      </c>
      <c r="B22" s="18">
        <f t="shared" ref="B22:G22" si="6">B6+B17</f>
        <v>4157.82</v>
      </c>
      <c r="C22" s="18">
        <f t="shared" si="6"/>
        <v>6259</v>
      </c>
      <c r="D22" s="19">
        <f t="shared" si="6"/>
        <v>10416.82</v>
      </c>
      <c r="E22" s="18">
        <f t="shared" si="6"/>
        <v>933.60000000000014</v>
      </c>
      <c r="F22" s="18">
        <f t="shared" si="6"/>
        <v>8049.4600000000009</v>
      </c>
      <c r="G22" s="19">
        <f t="shared" si="6"/>
        <v>8983.06</v>
      </c>
    </row>
    <row r="23" spans="1:164">
      <c r="A23" s="17" t="s">
        <v>22</v>
      </c>
      <c r="B23" s="27">
        <f>ROUND(B22/B24,2)</f>
        <v>14.52</v>
      </c>
      <c r="C23" s="27">
        <f>ROUND(C22/B24,2)</f>
        <v>21.86</v>
      </c>
      <c r="D23" s="27">
        <f>ROUND(D22/B24,2)</f>
        <v>36.380000000000003</v>
      </c>
      <c r="E23" s="27">
        <f>ROUND(E22/E24,2)</f>
        <v>3.75</v>
      </c>
      <c r="F23" s="27">
        <f>ROUND(F22/E24,2)</f>
        <v>32.369999999999997</v>
      </c>
      <c r="G23" s="27">
        <f>ROUND(G22/E24,2)</f>
        <v>36.119999999999997</v>
      </c>
    </row>
    <row r="24" spans="1:164">
      <c r="A24" s="25" t="s">
        <v>23</v>
      </c>
      <c r="B24" s="126">
        <v>286.37</v>
      </c>
      <c r="C24" s="127"/>
      <c r="D24" s="128"/>
      <c r="E24" s="123">
        <v>248.67</v>
      </c>
      <c r="F24" s="124"/>
      <c r="G24" s="125"/>
    </row>
    <row r="25" spans="1:164">
      <c r="A25" s="25" t="s">
        <v>24</v>
      </c>
      <c r="B25" s="120">
        <v>51.02</v>
      </c>
      <c r="C25" s="121"/>
      <c r="D25" s="122"/>
      <c r="E25" s="120">
        <v>51.02</v>
      </c>
      <c r="F25" s="121"/>
      <c r="G25" s="122"/>
    </row>
    <row r="26" spans="1:164">
      <c r="A26" s="25" t="s">
        <v>25</v>
      </c>
      <c r="B26" s="123">
        <f>B24*B25</f>
        <v>14610.597400000001</v>
      </c>
      <c r="C26" s="124"/>
      <c r="D26" s="125"/>
      <c r="E26" s="123">
        <f>E24*E25</f>
        <v>12687.143400000001</v>
      </c>
      <c r="F26" s="124"/>
      <c r="G26" s="125"/>
    </row>
    <row r="27" spans="1:164" s="7" customFormat="1">
      <c r="A27" s="28" t="s">
        <v>26</v>
      </c>
      <c r="B27" s="27">
        <f>B26-B22</f>
        <v>10452.777400000001</v>
      </c>
      <c r="C27" s="27"/>
      <c r="D27" s="27">
        <f>B26-D22</f>
        <v>4193.7774000000009</v>
      </c>
      <c r="E27" s="29">
        <f>E26-E22</f>
        <v>11753.5434</v>
      </c>
      <c r="F27" s="29"/>
      <c r="G27" s="29">
        <f>E26-G22</f>
        <v>3704.0834000000013</v>
      </c>
      <c r="L27" s="6"/>
      <c r="P27" s="6"/>
      <c r="T27" s="6"/>
      <c r="X27" s="6"/>
      <c r="AB27" s="6"/>
      <c r="AF27" s="6"/>
      <c r="AJ27" s="6"/>
      <c r="AN27" s="6"/>
      <c r="AR27" s="6"/>
      <c r="AV27" s="6"/>
      <c r="AZ27" s="6"/>
      <c r="BD27" s="6"/>
      <c r="BH27" s="6"/>
      <c r="BL27" s="6"/>
      <c r="BP27" s="6"/>
      <c r="BT27" s="6"/>
      <c r="BX27" s="6"/>
      <c r="CB27" s="6"/>
      <c r="CF27" s="6"/>
      <c r="CJ27" s="6"/>
      <c r="CN27" s="6"/>
      <c r="CR27" s="6"/>
      <c r="CV27" s="6"/>
      <c r="CZ27" s="6"/>
      <c r="DD27" s="6"/>
      <c r="DH27" s="6"/>
      <c r="DL27" s="6"/>
      <c r="DP27" s="6"/>
      <c r="DT27" s="6"/>
      <c r="DX27" s="6"/>
      <c r="EB27" s="6"/>
      <c r="EF27" s="6"/>
      <c r="EJ27" s="6"/>
      <c r="EN27" s="6"/>
      <c r="ER27" s="6"/>
      <c r="EV27" s="6"/>
      <c r="EZ27" s="6"/>
      <c r="FD27" s="6"/>
      <c r="FH27" s="6"/>
    </row>
    <row r="28" spans="1:164" s="7" customFormat="1">
      <c r="A28" s="30" t="s">
        <v>27</v>
      </c>
      <c r="B28" s="31">
        <f>B25-B23</f>
        <v>36.5</v>
      </c>
      <c r="C28" s="31"/>
      <c r="D28" s="31">
        <f>B25-D23</f>
        <v>14.64</v>
      </c>
      <c r="E28" s="31">
        <f>E25-E23</f>
        <v>47.27</v>
      </c>
      <c r="F28" s="31"/>
      <c r="G28" s="31">
        <f>E25-G23</f>
        <v>14.900000000000006</v>
      </c>
      <c r="L28" s="6"/>
      <c r="P28" s="6"/>
      <c r="T28" s="6"/>
      <c r="X28" s="6"/>
      <c r="AB28" s="6"/>
      <c r="AF28" s="6"/>
      <c r="AJ28" s="6"/>
      <c r="AN28" s="6"/>
      <c r="AR28" s="6"/>
      <c r="AV28" s="6"/>
      <c r="AZ28" s="6"/>
      <c r="BD28" s="6"/>
      <c r="BH28" s="6"/>
      <c r="BL28" s="6"/>
      <c r="BP28" s="6"/>
      <c r="BT28" s="6"/>
      <c r="BX28" s="6"/>
      <c r="CB28" s="6"/>
      <c r="CF28" s="6"/>
      <c r="CJ28" s="6"/>
      <c r="CN28" s="6"/>
      <c r="CR28" s="6"/>
      <c r="CV28" s="6"/>
      <c r="CZ28" s="6"/>
      <c r="DD28" s="6"/>
      <c r="DH28" s="6"/>
      <c r="DL28" s="6"/>
      <c r="DP28" s="6"/>
      <c r="DT28" s="6"/>
      <c r="DX28" s="6"/>
      <c r="EB28" s="6"/>
      <c r="EF28" s="6"/>
      <c r="EJ28" s="6"/>
      <c r="EN28" s="6"/>
      <c r="ER28" s="6"/>
      <c r="EV28" s="6"/>
      <c r="EZ28" s="6"/>
      <c r="FD28" s="6"/>
      <c r="FH28" s="6"/>
    </row>
    <row r="29" spans="1:164">
      <c r="A29" s="32"/>
    </row>
    <row r="30" spans="1:164">
      <c r="A30" s="33"/>
    </row>
  </sheetData>
  <mergeCells count="9">
    <mergeCell ref="B3:G3"/>
    <mergeCell ref="B25:D25"/>
    <mergeCell ref="E25:G25"/>
    <mergeCell ref="B26:D26"/>
    <mergeCell ref="E26:G26"/>
    <mergeCell ref="B4:D4"/>
    <mergeCell ref="E4:G4"/>
    <mergeCell ref="B24:D24"/>
    <mergeCell ref="E24:G24"/>
  </mergeCells>
  <pageMargins left="0.18" right="0.18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I18" sqref="I18"/>
    </sheetView>
  </sheetViews>
  <sheetFormatPr defaultColWidth="9" defaultRowHeight="21.75"/>
  <cols>
    <col min="1" max="1" width="34.625" style="9" customWidth="1"/>
    <col min="2" max="2" width="9.625" style="8" customWidth="1"/>
    <col min="3" max="7" width="9.625" style="9" customWidth="1"/>
    <col min="8" max="8" width="9" style="35"/>
    <col min="9" max="16384" width="9" style="9"/>
  </cols>
  <sheetData>
    <row r="1" spans="1:7" s="35" customFormat="1" ht="24">
      <c r="A1" s="34" t="s">
        <v>89</v>
      </c>
      <c r="B1" s="8"/>
      <c r="C1" s="9"/>
      <c r="D1" s="9"/>
      <c r="E1" s="9"/>
      <c r="F1" s="9"/>
      <c r="G1" s="9"/>
    </row>
    <row r="2" spans="1:7" s="35" customFormat="1">
      <c r="A2" s="9"/>
      <c r="B2" s="8"/>
      <c r="C2" s="9"/>
      <c r="D2" s="9"/>
      <c r="E2" s="9"/>
      <c r="F2" s="9"/>
      <c r="G2" s="10" t="s">
        <v>0</v>
      </c>
    </row>
    <row r="3" spans="1:7" s="35" customFormat="1">
      <c r="A3" s="114"/>
      <c r="B3" s="117" t="s">
        <v>87</v>
      </c>
      <c r="C3" s="118"/>
      <c r="D3" s="118"/>
      <c r="E3" s="118"/>
      <c r="F3" s="118"/>
      <c r="G3" s="119"/>
    </row>
    <row r="4" spans="1:7" s="36" customFormat="1">
      <c r="A4" s="115" t="s">
        <v>1</v>
      </c>
      <c r="B4" s="117" t="s">
        <v>85</v>
      </c>
      <c r="C4" s="118"/>
      <c r="D4" s="119"/>
      <c r="E4" s="117" t="s">
        <v>86</v>
      </c>
      <c r="F4" s="118"/>
      <c r="G4" s="119"/>
    </row>
    <row r="5" spans="1:7" s="36" customFormat="1">
      <c r="A5" s="116"/>
      <c r="B5" s="12" t="s">
        <v>2</v>
      </c>
      <c r="C5" s="12" t="s">
        <v>3</v>
      </c>
      <c r="D5" s="13" t="s">
        <v>4</v>
      </c>
      <c r="E5" s="12" t="s">
        <v>2</v>
      </c>
      <c r="F5" s="12" t="s">
        <v>3</v>
      </c>
      <c r="G5" s="13" t="s">
        <v>4</v>
      </c>
    </row>
    <row r="6" spans="1:7" s="36" customFormat="1">
      <c r="A6" s="37" t="s">
        <v>28</v>
      </c>
      <c r="B6" s="39">
        <f>B7+B10+B16</f>
        <v>3950.67</v>
      </c>
      <c r="C6" s="38">
        <f>C7+C10+C16</f>
        <v>975.01</v>
      </c>
      <c r="D6" s="38">
        <f>SUM(B6:C6)</f>
        <v>4925.68</v>
      </c>
      <c r="E6" s="38">
        <f>E7+E10+E16</f>
        <v>3880.1500000000005</v>
      </c>
      <c r="F6" s="38">
        <f>F7+F10+F16</f>
        <v>1126.83</v>
      </c>
      <c r="G6" s="38">
        <f>SUM(E6:F6)</f>
        <v>5006.9800000000005</v>
      </c>
    </row>
    <row r="7" spans="1:7" s="36" customFormat="1">
      <c r="A7" s="40" t="s">
        <v>29</v>
      </c>
      <c r="B7" s="42">
        <f>SUM(B8:B9)</f>
        <v>1797.21</v>
      </c>
      <c r="C7" s="41">
        <f>SUM(C8:C9)</f>
        <v>652.77</v>
      </c>
      <c r="D7" s="41">
        <f>SUM(B7:C7)</f>
        <v>2449.98</v>
      </c>
      <c r="E7" s="41">
        <f>SUM(E8:E9)</f>
        <v>1554.41</v>
      </c>
      <c r="F7" s="41">
        <f>SUM(F8:F9)</f>
        <v>799.27</v>
      </c>
      <c r="G7" s="41">
        <f>SUM(E7:F7)</f>
        <v>2353.6800000000003</v>
      </c>
    </row>
    <row r="8" spans="1:7" s="36" customFormat="1">
      <c r="A8" s="43" t="s">
        <v>30</v>
      </c>
      <c r="B8" s="45">
        <v>281.68</v>
      </c>
      <c r="C8" s="44">
        <v>362.09</v>
      </c>
      <c r="D8" s="44">
        <f t="shared" ref="D8:D20" si="0">SUM(B8:C8)</f>
        <v>643.77</v>
      </c>
      <c r="E8" s="44">
        <v>332.21</v>
      </c>
      <c r="F8" s="44">
        <v>463.55</v>
      </c>
      <c r="G8" s="44">
        <f t="shared" ref="G8:G22" si="1">SUM(E8:F8)</f>
        <v>795.76</v>
      </c>
    </row>
    <row r="9" spans="1:7" s="36" customFormat="1">
      <c r="A9" s="43" t="s">
        <v>31</v>
      </c>
      <c r="B9" s="45">
        <v>1515.53</v>
      </c>
      <c r="C9" s="44">
        <v>290.68</v>
      </c>
      <c r="D9" s="44">
        <f t="shared" si="0"/>
        <v>1806.21</v>
      </c>
      <c r="E9" s="44">
        <v>1222.2</v>
      </c>
      <c r="F9" s="44">
        <v>335.72</v>
      </c>
      <c r="G9" s="44">
        <f t="shared" si="1"/>
        <v>1557.92</v>
      </c>
    </row>
    <row r="10" spans="1:7" s="36" customFormat="1">
      <c r="A10" s="40" t="s">
        <v>32</v>
      </c>
      <c r="B10" s="42">
        <f>SUM(B11:B15)</f>
        <v>2153.46</v>
      </c>
      <c r="C10" s="41">
        <v>0</v>
      </c>
      <c r="D10" s="41">
        <f t="shared" si="0"/>
        <v>2153.46</v>
      </c>
      <c r="E10" s="41">
        <f>SUM(E11:E15)</f>
        <v>2325.7400000000002</v>
      </c>
      <c r="F10" s="41">
        <v>0</v>
      </c>
      <c r="G10" s="41">
        <f t="shared" si="1"/>
        <v>2325.7400000000002</v>
      </c>
    </row>
    <row r="11" spans="1:7" s="36" customFormat="1">
      <c r="A11" s="43" t="s">
        <v>33</v>
      </c>
      <c r="B11" s="45">
        <v>2058.81</v>
      </c>
      <c r="C11" s="44">
        <v>226.09</v>
      </c>
      <c r="D11" s="44">
        <f t="shared" si="0"/>
        <v>2284.9</v>
      </c>
      <c r="E11" s="44">
        <v>2203.0100000000002</v>
      </c>
      <c r="F11" s="44">
        <v>0</v>
      </c>
      <c r="G11" s="44">
        <f t="shared" si="1"/>
        <v>2203.0100000000002</v>
      </c>
    </row>
    <row r="12" spans="1:7" s="36" customFormat="1">
      <c r="A12" s="46" t="s">
        <v>34</v>
      </c>
      <c r="B12" s="45">
        <v>33.14</v>
      </c>
      <c r="C12" s="44">
        <v>0</v>
      </c>
      <c r="D12" s="44">
        <f t="shared" si="0"/>
        <v>33.14</v>
      </c>
      <c r="E12" s="44">
        <v>69.88</v>
      </c>
      <c r="F12" s="44">
        <v>0</v>
      </c>
      <c r="G12" s="44">
        <f t="shared" si="1"/>
        <v>69.88</v>
      </c>
    </row>
    <row r="13" spans="1:7" s="36" customFormat="1">
      <c r="A13" s="43" t="s">
        <v>35</v>
      </c>
      <c r="B13" s="45">
        <v>55.3</v>
      </c>
      <c r="C13" s="44">
        <v>0</v>
      </c>
      <c r="D13" s="44">
        <f t="shared" si="0"/>
        <v>55.3</v>
      </c>
      <c r="E13" s="44">
        <v>42.37</v>
      </c>
      <c r="F13" s="44">
        <v>0</v>
      </c>
      <c r="G13" s="44">
        <f t="shared" si="1"/>
        <v>42.37</v>
      </c>
    </row>
    <row r="14" spans="1:7" s="36" customFormat="1">
      <c r="A14" s="43" t="s">
        <v>36</v>
      </c>
      <c r="B14" s="45">
        <v>0</v>
      </c>
      <c r="C14" s="44">
        <v>0</v>
      </c>
      <c r="D14" s="44">
        <f t="shared" si="0"/>
        <v>0</v>
      </c>
      <c r="E14" s="44">
        <v>5.09</v>
      </c>
      <c r="F14" s="44">
        <v>0</v>
      </c>
      <c r="G14" s="44">
        <f t="shared" si="1"/>
        <v>5.09</v>
      </c>
    </row>
    <row r="15" spans="1:7" s="36" customFormat="1">
      <c r="A15" s="43" t="s">
        <v>37</v>
      </c>
      <c r="B15" s="45">
        <v>6.21</v>
      </c>
      <c r="C15" s="44">
        <v>0</v>
      </c>
      <c r="D15" s="44">
        <f t="shared" si="0"/>
        <v>6.21</v>
      </c>
      <c r="E15" s="44">
        <v>5.39</v>
      </c>
      <c r="F15" s="44">
        <v>0</v>
      </c>
      <c r="G15" s="44">
        <f t="shared" si="1"/>
        <v>5.39</v>
      </c>
    </row>
    <row r="16" spans="1:7" s="36" customFormat="1">
      <c r="A16" s="40" t="s">
        <v>38</v>
      </c>
      <c r="B16" s="41">
        <v>0</v>
      </c>
      <c r="C16" s="41">
        <f>ROUND(((B7+B10+C7+C10)*0.07),2)</f>
        <v>322.24</v>
      </c>
      <c r="D16" s="41">
        <f t="shared" si="0"/>
        <v>322.24</v>
      </c>
      <c r="E16" s="41">
        <v>0</v>
      </c>
      <c r="F16" s="41">
        <f>ROUND(((E7+E10+F7+F10)*0.07),2)</f>
        <v>327.56</v>
      </c>
      <c r="G16" s="41">
        <f t="shared" si="1"/>
        <v>327.56</v>
      </c>
    </row>
    <row r="17" spans="1:7" s="36" customFormat="1">
      <c r="A17" s="40" t="s">
        <v>39</v>
      </c>
      <c r="B17" s="42">
        <f>SUM(B18:B21)</f>
        <v>0</v>
      </c>
      <c r="C17" s="41">
        <f>SUM(C18:C21)</f>
        <v>2099.86</v>
      </c>
      <c r="D17" s="41">
        <f>SUM(B17:C17)</f>
        <v>2099.86</v>
      </c>
      <c r="E17" s="41">
        <v>0</v>
      </c>
      <c r="F17" s="41">
        <f>SUM(F18:F21)</f>
        <v>2611.59</v>
      </c>
      <c r="G17" s="41">
        <f t="shared" si="1"/>
        <v>2611.59</v>
      </c>
    </row>
    <row r="18" spans="1:7" s="36" customFormat="1">
      <c r="A18" s="43" t="s">
        <v>40</v>
      </c>
      <c r="B18" s="45">
        <v>0</v>
      </c>
      <c r="C18" s="44">
        <v>1200</v>
      </c>
      <c r="D18" s="44">
        <f t="shared" si="0"/>
        <v>1200</v>
      </c>
      <c r="E18" s="44">
        <v>0</v>
      </c>
      <c r="F18" s="44">
        <v>1200</v>
      </c>
      <c r="G18" s="44">
        <f t="shared" si="1"/>
        <v>1200</v>
      </c>
    </row>
    <row r="19" spans="1:7" s="36" customFormat="1">
      <c r="A19" s="43" t="s">
        <v>41</v>
      </c>
      <c r="B19" s="45">
        <v>0</v>
      </c>
      <c r="C19" s="44">
        <v>145.65</v>
      </c>
      <c r="D19" s="44">
        <f t="shared" si="0"/>
        <v>145.65</v>
      </c>
      <c r="E19" s="44">
        <v>0</v>
      </c>
      <c r="F19" s="44">
        <v>68.67</v>
      </c>
      <c r="G19" s="44">
        <f t="shared" si="1"/>
        <v>68.67</v>
      </c>
    </row>
    <row r="20" spans="1:7" s="36" customFormat="1">
      <c r="A20" s="47" t="s">
        <v>42</v>
      </c>
      <c r="B20" s="45">
        <v>0</v>
      </c>
      <c r="C20" s="44">
        <v>64.52</v>
      </c>
      <c r="D20" s="44">
        <f t="shared" si="0"/>
        <v>64.52</v>
      </c>
      <c r="E20" s="44">
        <v>0</v>
      </c>
      <c r="F20" s="44">
        <v>68.599999999999994</v>
      </c>
      <c r="G20" s="44">
        <f t="shared" si="1"/>
        <v>68.599999999999994</v>
      </c>
    </row>
    <row r="21" spans="1:7" s="10" customFormat="1">
      <c r="A21" s="43" t="s">
        <v>43</v>
      </c>
      <c r="B21" s="45"/>
      <c r="C21" s="44">
        <v>689.69</v>
      </c>
      <c r="D21" s="44">
        <f>SUM(B21:C21)</f>
        <v>689.69</v>
      </c>
      <c r="E21" s="44"/>
      <c r="F21" s="44">
        <v>1274.32</v>
      </c>
      <c r="G21" s="44">
        <f t="shared" si="1"/>
        <v>1274.32</v>
      </c>
    </row>
    <row r="22" spans="1:7" s="36" customFormat="1">
      <c r="A22" s="40" t="s">
        <v>44</v>
      </c>
      <c r="B22" s="42">
        <f>B6+B17</f>
        <v>3950.67</v>
      </c>
      <c r="C22" s="41">
        <f>C6+C17</f>
        <v>3074.87</v>
      </c>
      <c r="D22" s="41">
        <f>SUM(B22:C22)</f>
        <v>7025.54</v>
      </c>
      <c r="E22" s="41">
        <f>E6+E17</f>
        <v>3880.1500000000005</v>
      </c>
      <c r="F22" s="41">
        <f>F6+F17</f>
        <v>3738.42</v>
      </c>
      <c r="G22" s="41">
        <f t="shared" si="1"/>
        <v>7618.5700000000006</v>
      </c>
    </row>
    <row r="23" spans="1:7" s="36" customFormat="1">
      <c r="A23" s="40" t="s">
        <v>22</v>
      </c>
      <c r="B23" s="42">
        <f>ROUND(B22/B24,2)</f>
        <v>1.26</v>
      </c>
      <c r="C23" s="49">
        <f>C22/B24</f>
        <v>0.97914258510939789</v>
      </c>
      <c r="D23" s="48">
        <f>ROUND(D22/B24,2)</f>
        <v>2.2400000000000002</v>
      </c>
      <c r="E23" s="48">
        <f>ROUND(E22/E24,2)</f>
        <v>1.42</v>
      </c>
      <c r="F23" s="49">
        <f>F22/E24</f>
        <v>1.3725520431765614</v>
      </c>
      <c r="G23" s="48">
        <f>ROUND(G22/E24,2)</f>
        <v>2.8</v>
      </c>
    </row>
    <row r="24" spans="1:7" s="36" customFormat="1">
      <c r="A24" s="46" t="s">
        <v>45</v>
      </c>
      <c r="B24" s="149">
        <v>3140.37</v>
      </c>
      <c r="C24" s="150"/>
      <c r="D24" s="151"/>
      <c r="E24" s="149">
        <v>2723.7</v>
      </c>
      <c r="F24" s="150"/>
      <c r="G24" s="152"/>
    </row>
    <row r="25" spans="1:7" s="36" customFormat="1">
      <c r="A25" s="50" t="s">
        <v>24</v>
      </c>
      <c r="B25" s="129">
        <v>5.5</v>
      </c>
      <c r="C25" s="130"/>
      <c r="D25" s="131"/>
      <c r="E25" s="129">
        <v>5.5</v>
      </c>
      <c r="F25" s="130"/>
      <c r="G25" s="131"/>
    </row>
    <row r="26" spans="1:7" s="36" customFormat="1">
      <c r="A26" s="51" t="s">
        <v>46</v>
      </c>
      <c r="B26" s="132">
        <f>B24*B25</f>
        <v>17272.035</v>
      </c>
      <c r="C26" s="133"/>
      <c r="D26" s="134"/>
      <c r="E26" s="132">
        <f>E24*E25</f>
        <v>14980.349999999999</v>
      </c>
      <c r="F26" s="133"/>
      <c r="G26" s="134"/>
    </row>
    <row r="27" spans="1:7" s="36" customFormat="1">
      <c r="A27" s="51" t="s">
        <v>26</v>
      </c>
      <c r="B27" s="45">
        <f>B26-B22</f>
        <v>13321.365</v>
      </c>
      <c r="C27" s="45"/>
      <c r="D27" s="45">
        <f>B26-D22</f>
        <v>10246.494999999999</v>
      </c>
      <c r="E27" s="45">
        <f>E26-E22</f>
        <v>11100.199999999997</v>
      </c>
      <c r="F27" s="45"/>
      <c r="G27" s="45">
        <f>E26-G22</f>
        <v>7361.7799999999979</v>
      </c>
    </row>
    <row r="28" spans="1:7" s="36" customFormat="1">
      <c r="A28" s="52" t="s">
        <v>47</v>
      </c>
      <c r="B28" s="53">
        <f>B25-B23</f>
        <v>4.24</v>
      </c>
      <c r="C28" s="53"/>
      <c r="D28" s="53">
        <f>B25-D23</f>
        <v>3.26</v>
      </c>
      <c r="E28" s="53">
        <f>E25-E23</f>
        <v>4.08</v>
      </c>
      <c r="F28" s="53"/>
      <c r="G28" s="54">
        <f>E25-G23</f>
        <v>2.7</v>
      </c>
    </row>
    <row r="29" spans="1:7" s="35" customFormat="1">
      <c r="A29" s="32"/>
      <c r="B29" s="55"/>
      <c r="C29" s="55"/>
      <c r="D29" s="55"/>
      <c r="E29" s="55"/>
      <c r="F29" s="55"/>
      <c r="G29" s="55"/>
    </row>
    <row r="30" spans="1:7" s="35" customFormat="1">
      <c r="A30" s="33"/>
      <c r="B30" s="8"/>
      <c r="C30" s="8"/>
      <c r="D30" s="8"/>
      <c r="E30" s="8"/>
      <c r="F30" s="8"/>
      <c r="G30" s="8"/>
    </row>
    <row r="31" spans="1:7" s="35" customFormat="1">
      <c r="A31" s="56" t="s">
        <v>48</v>
      </c>
      <c r="B31" s="8"/>
      <c r="C31" s="8"/>
      <c r="D31" s="8"/>
      <c r="E31" s="8"/>
      <c r="F31" s="8"/>
      <c r="G31" s="8"/>
    </row>
    <row r="32" spans="1:7" s="35" customFormat="1">
      <c r="A32" s="9"/>
      <c r="B32" s="8"/>
      <c r="C32" s="8"/>
      <c r="D32" s="8"/>
      <c r="E32" s="8"/>
      <c r="F32" s="8"/>
      <c r="G32" s="8"/>
    </row>
  </sheetData>
  <mergeCells count="9">
    <mergeCell ref="B3:G3"/>
    <mergeCell ref="B25:D25"/>
    <mergeCell ref="E25:G25"/>
    <mergeCell ref="B26:D26"/>
    <mergeCell ref="E26:G26"/>
    <mergeCell ref="B4:D4"/>
    <mergeCell ref="E4:G4"/>
    <mergeCell ref="B24:D24"/>
    <mergeCell ref="E24:G24"/>
  </mergeCells>
  <pageMargins left="0.28999999999999998" right="0.2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I19" sqref="I19"/>
    </sheetView>
  </sheetViews>
  <sheetFormatPr defaultColWidth="9" defaultRowHeight="21.75"/>
  <cols>
    <col min="1" max="1" width="34.625" style="94" customWidth="1"/>
    <col min="2" max="7" width="9.625" style="94" customWidth="1"/>
    <col min="8" max="8" width="9" style="95"/>
    <col min="9" max="16384" width="9" style="61"/>
  </cols>
  <sheetData>
    <row r="1" spans="1:8" ht="24">
      <c r="A1" s="57" t="s">
        <v>90</v>
      </c>
      <c r="B1" s="58"/>
      <c r="C1" s="58"/>
      <c r="D1" s="59"/>
      <c r="E1" s="58"/>
      <c r="F1" s="58"/>
      <c r="G1" s="59"/>
      <c r="H1" s="60"/>
    </row>
    <row r="2" spans="1:8">
      <c r="A2" s="62"/>
      <c r="B2" s="63"/>
      <c r="C2" s="63"/>
      <c r="D2" s="64"/>
      <c r="E2" s="63"/>
      <c r="F2" s="63"/>
      <c r="G2" s="64" t="s">
        <v>49</v>
      </c>
      <c r="H2" s="65"/>
    </row>
    <row r="3" spans="1:8">
      <c r="A3" s="114"/>
      <c r="B3" s="117" t="s">
        <v>87</v>
      </c>
      <c r="C3" s="118"/>
      <c r="D3" s="118"/>
      <c r="E3" s="118"/>
      <c r="F3" s="118"/>
      <c r="G3" s="119"/>
      <c r="H3" s="65"/>
    </row>
    <row r="4" spans="1:8">
      <c r="A4" s="115" t="s">
        <v>1</v>
      </c>
      <c r="B4" s="117" t="s">
        <v>85</v>
      </c>
      <c r="C4" s="118"/>
      <c r="D4" s="119"/>
      <c r="E4" s="117" t="s">
        <v>86</v>
      </c>
      <c r="F4" s="118"/>
      <c r="G4" s="119"/>
      <c r="H4" s="66"/>
    </row>
    <row r="5" spans="1:8">
      <c r="A5" s="116"/>
      <c r="B5" s="12" t="s">
        <v>2</v>
      </c>
      <c r="C5" s="12" t="s">
        <v>3</v>
      </c>
      <c r="D5" s="13" t="s">
        <v>4</v>
      </c>
      <c r="E5" s="12" t="s">
        <v>2</v>
      </c>
      <c r="F5" s="12" t="s">
        <v>3</v>
      </c>
      <c r="G5" s="13" t="s">
        <v>4</v>
      </c>
      <c r="H5" s="67"/>
    </row>
    <row r="6" spans="1:8">
      <c r="A6" s="68" t="s">
        <v>50</v>
      </c>
      <c r="B6" s="69">
        <f t="shared" ref="B6:G6" si="0">B7+B10+B16</f>
        <v>5017.3600000000006</v>
      </c>
      <c r="C6" s="69">
        <f t="shared" si="0"/>
        <v>688.39</v>
      </c>
      <c r="D6" s="69">
        <f t="shared" si="0"/>
        <v>5705.75</v>
      </c>
      <c r="E6" s="69">
        <f t="shared" si="0"/>
        <v>3737.22</v>
      </c>
      <c r="F6" s="69">
        <f t="shared" si="0"/>
        <v>412.27</v>
      </c>
      <c r="G6" s="69">
        <f t="shared" si="0"/>
        <v>4149.49</v>
      </c>
      <c r="H6" s="70"/>
    </row>
    <row r="7" spans="1:8">
      <c r="A7" s="71" t="s">
        <v>51</v>
      </c>
      <c r="B7" s="72">
        <f>SUM(B8:B9)</f>
        <v>4483.7700000000004</v>
      </c>
      <c r="C7" s="72">
        <f>SUM(C8:C9)</f>
        <v>315.12</v>
      </c>
      <c r="D7" s="72">
        <f t="shared" ref="D7:D21" si="1">SUM(B7:C7)</f>
        <v>4798.8900000000003</v>
      </c>
      <c r="E7" s="72">
        <f>SUM(E8:E9)</f>
        <v>3403.8999999999996</v>
      </c>
      <c r="F7" s="72">
        <f>SUM(F8:F9)</f>
        <v>125.02</v>
      </c>
      <c r="G7" s="72">
        <f t="shared" ref="G7:G21" si="2">SUM(E7:F7)</f>
        <v>3528.9199999999996</v>
      </c>
      <c r="H7" s="70"/>
    </row>
    <row r="8" spans="1:8">
      <c r="A8" s="73" t="s">
        <v>52</v>
      </c>
      <c r="B8" s="74">
        <v>574.42999999999995</v>
      </c>
      <c r="C8" s="74">
        <v>315.12</v>
      </c>
      <c r="D8" s="74">
        <f t="shared" si="1"/>
        <v>889.55</v>
      </c>
      <c r="E8" s="74">
        <v>303.02999999999997</v>
      </c>
      <c r="F8" s="74">
        <v>125.02</v>
      </c>
      <c r="G8" s="74">
        <f t="shared" si="2"/>
        <v>428.04999999999995</v>
      </c>
      <c r="H8" s="75"/>
    </row>
    <row r="9" spans="1:8">
      <c r="A9" s="73" t="s">
        <v>53</v>
      </c>
      <c r="B9" s="74">
        <v>3909.34</v>
      </c>
      <c r="C9" s="74">
        <v>0</v>
      </c>
      <c r="D9" s="74">
        <f t="shared" si="1"/>
        <v>3909.34</v>
      </c>
      <c r="E9" s="74">
        <v>3100.87</v>
      </c>
      <c r="F9" s="74">
        <v>0</v>
      </c>
      <c r="G9" s="74">
        <f t="shared" si="2"/>
        <v>3100.87</v>
      </c>
      <c r="H9" s="75"/>
    </row>
    <row r="10" spans="1:8">
      <c r="A10" s="71" t="s">
        <v>54</v>
      </c>
      <c r="B10" s="72">
        <f>SUM(B11:B15)</f>
        <v>533.58999999999992</v>
      </c>
      <c r="C10" s="72">
        <f>SUM(C11:C15)</f>
        <v>0</v>
      </c>
      <c r="D10" s="72">
        <f t="shared" si="1"/>
        <v>533.58999999999992</v>
      </c>
      <c r="E10" s="72">
        <f>SUM(E11:E15)</f>
        <v>333.32</v>
      </c>
      <c r="F10" s="72">
        <f>SUM(F11:F15)</f>
        <v>15.79</v>
      </c>
      <c r="G10" s="72">
        <f t="shared" si="2"/>
        <v>349.11</v>
      </c>
      <c r="H10" s="70"/>
    </row>
    <row r="11" spans="1:8">
      <c r="A11" s="73" t="s">
        <v>55</v>
      </c>
      <c r="B11" s="74">
        <v>360.82</v>
      </c>
      <c r="C11" s="74">
        <v>0</v>
      </c>
      <c r="D11" s="74">
        <f t="shared" si="1"/>
        <v>360.82</v>
      </c>
      <c r="E11" s="74">
        <v>158.41999999999999</v>
      </c>
      <c r="F11" s="74">
        <v>15.79</v>
      </c>
      <c r="G11" s="74">
        <f t="shared" si="2"/>
        <v>174.20999999999998</v>
      </c>
      <c r="H11" s="75"/>
    </row>
    <row r="12" spans="1:8">
      <c r="A12" s="76" t="s">
        <v>56</v>
      </c>
      <c r="B12" s="74">
        <v>70</v>
      </c>
      <c r="C12" s="74">
        <v>0</v>
      </c>
      <c r="D12" s="74">
        <f t="shared" si="1"/>
        <v>70</v>
      </c>
      <c r="E12" s="74">
        <v>122.24</v>
      </c>
      <c r="F12" s="74">
        <v>0</v>
      </c>
      <c r="G12" s="74">
        <f t="shared" si="2"/>
        <v>122.24</v>
      </c>
      <c r="H12" s="75"/>
    </row>
    <row r="13" spans="1:8">
      <c r="A13" s="76" t="s">
        <v>57</v>
      </c>
      <c r="B13" s="74">
        <v>30.72</v>
      </c>
      <c r="C13" s="74">
        <v>0</v>
      </c>
      <c r="D13" s="74">
        <f t="shared" si="1"/>
        <v>30.72</v>
      </c>
      <c r="E13" s="74">
        <v>15.47</v>
      </c>
      <c r="F13" s="74">
        <v>0</v>
      </c>
      <c r="G13" s="74">
        <f t="shared" si="2"/>
        <v>15.47</v>
      </c>
      <c r="H13" s="75"/>
    </row>
    <row r="14" spans="1:8">
      <c r="A14" s="76" t="s">
        <v>58</v>
      </c>
      <c r="B14" s="74">
        <v>46.39</v>
      </c>
      <c r="C14" s="74">
        <v>0</v>
      </c>
      <c r="D14" s="74">
        <f t="shared" si="1"/>
        <v>46.39</v>
      </c>
      <c r="E14" s="74">
        <v>11.58</v>
      </c>
      <c r="F14" s="74">
        <v>0</v>
      </c>
      <c r="G14" s="74">
        <f t="shared" si="2"/>
        <v>11.58</v>
      </c>
      <c r="H14" s="75"/>
    </row>
    <row r="15" spans="1:8">
      <c r="A15" s="77" t="s">
        <v>14</v>
      </c>
      <c r="B15" s="74">
        <v>25.66</v>
      </c>
      <c r="C15" s="74">
        <v>0</v>
      </c>
      <c r="D15" s="74">
        <f t="shared" si="1"/>
        <v>25.66</v>
      </c>
      <c r="E15" s="74">
        <v>25.61</v>
      </c>
      <c r="F15" s="74">
        <v>0</v>
      </c>
      <c r="G15" s="74">
        <f t="shared" si="2"/>
        <v>25.61</v>
      </c>
      <c r="H15" s="75"/>
    </row>
    <row r="16" spans="1:8">
      <c r="A16" s="78" t="s">
        <v>59</v>
      </c>
      <c r="B16" s="72">
        <v>0</v>
      </c>
      <c r="C16" s="72">
        <f>ROUND(((C7+C10+B7+B10)*0.07),2)</f>
        <v>373.27</v>
      </c>
      <c r="D16" s="17">
        <f t="shared" si="1"/>
        <v>373.27</v>
      </c>
      <c r="E16" s="72">
        <v>0</v>
      </c>
      <c r="F16" s="72">
        <f>ROUND(((F7+F10+E7+E10)*0.07),2)</f>
        <v>271.45999999999998</v>
      </c>
      <c r="G16" s="17">
        <f t="shared" si="2"/>
        <v>271.45999999999998</v>
      </c>
      <c r="H16" s="70"/>
    </row>
    <row r="17" spans="1:8">
      <c r="A17" s="71" t="s">
        <v>60</v>
      </c>
      <c r="B17" s="72">
        <f>SUM(B18:B21)</f>
        <v>0</v>
      </c>
      <c r="C17" s="72">
        <f>SUM(C18:C21)</f>
        <v>2001.56</v>
      </c>
      <c r="D17" s="72">
        <f>SUM(B17:C17)</f>
        <v>2001.56</v>
      </c>
      <c r="E17" s="72">
        <f>SUM(E18:E21)</f>
        <v>0</v>
      </c>
      <c r="F17" s="72">
        <f>SUM(F18:F21)</f>
        <v>1943.5099999999998</v>
      </c>
      <c r="G17" s="72">
        <f>SUM(E17:F17)</f>
        <v>1943.5099999999998</v>
      </c>
      <c r="H17" s="70"/>
    </row>
    <row r="18" spans="1:8">
      <c r="A18" s="76" t="s">
        <v>61</v>
      </c>
      <c r="B18" s="74">
        <v>0</v>
      </c>
      <c r="C18" s="74">
        <v>1200</v>
      </c>
      <c r="D18" s="74">
        <f t="shared" si="1"/>
        <v>1200</v>
      </c>
      <c r="E18" s="74">
        <v>0</v>
      </c>
      <c r="F18" s="74">
        <v>1200</v>
      </c>
      <c r="G18" s="74">
        <f t="shared" si="2"/>
        <v>1200</v>
      </c>
      <c r="H18" s="75"/>
    </row>
    <row r="19" spans="1:8">
      <c r="A19" s="76" t="s">
        <v>62</v>
      </c>
      <c r="B19" s="74">
        <v>0</v>
      </c>
      <c r="C19" s="74">
        <v>101.52</v>
      </c>
      <c r="D19" s="74">
        <f t="shared" si="1"/>
        <v>101.52</v>
      </c>
      <c r="E19" s="74">
        <v>0</v>
      </c>
      <c r="F19" s="74">
        <v>69.489999999999995</v>
      </c>
      <c r="G19" s="74">
        <f t="shared" si="2"/>
        <v>69.489999999999995</v>
      </c>
      <c r="H19" s="75"/>
    </row>
    <row r="20" spans="1:8">
      <c r="A20" s="79" t="s">
        <v>19</v>
      </c>
      <c r="B20" s="74">
        <v>0</v>
      </c>
      <c r="C20" s="74">
        <v>28.79</v>
      </c>
      <c r="D20" s="74">
        <f t="shared" si="1"/>
        <v>28.79</v>
      </c>
      <c r="E20" s="74">
        <v>0</v>
      </c>
      <c r="F20" s="74">
        <v>23.84</v>
      </c>
      <c r="G20" s="74">
        <f t="shared" si="2"/>
        <v>23.84</v>
      </c>
      <c r="H20" s="75"/>
    </row>
    <row r="21" spans="1:8" s="33" customFormat="1">
      <c r="A21" s="80" t="s">
        <v>63</v>
      </c>
      <c r="B21" s="20"/>
      <c r="C21" s="20">
        <v>671.25</v>
      </c>
      <c r="D21" s="20">
        <f t="shared" si="1"/>
        <v>671.25</v>
      </c>
      <c r="E21" s="20"/>
      <c r="F21" s="20">
        <v>650.17999999999995</v>
      </c>
      <c r="G21" s="20">
        <f t="shared" si="2"/>
        <v>650.17999999999995</v>
      </c>
      <c r="H21" s="81"/>
    </row>
    <row r="22" spans="1:8">
      <c r="A22" s="71" t="s">
        <v>64</v>
      </c>
      <c r="B22" s="17">
        <f t="shared" ref="B22:G22" si="3">B6+B17</f>
        <v>5017.3600000000006</v>
      </c>
      <c r="C22" s="17">
        <f t="shared" si="3"/>
        <v>2689.95</v>
      </c>
      <c r="D22" s="17">
        <f t="shared" si="3"/>
        <v>7707.3099999999995</v>
      </c>
      <c r="E22" s="17">
        <f t="shared" si="3"/>
        <v>3737.22</v>
      </c>
      <c r="F22" s="17">
        <f t="shared" si="3"/>
        <v>2355.7799999999997</v>
      </c>
      <c r="G22" s="17">
        <f t="shared" si="3"/>
        <v>6093</v>
      </c>
      <c r="H22" s="70"/>
    </row>
    <row r="23" spans="1:8" s="83" customFormat="1">
      <c r="A23" s="82" t="s">
        <v>22</v>
      </c>
      <c r="B23" s="72">
        <f>+B22/B24</f>
        <v>3.4540072420867127</v>
      </c>
      <c r="C23" s="72">
        <f>C22/B24</f>
        <v>1.8517919345733915</v>
      </c>
      <c r="D23" s="72">
        <f>D22/B24</f>
        <v>5.3057991766601038</v>
      </c>
      <c r="E23" s="72">
        <f>+E22/E24</f>
        <v>2.9850715272730173</v>
      </c>
      <c r="F23" s="72">
        <f>F22/E24</f>
        <v>1.8816585061942377</v>
      </c>
      <c r="G23" s="72">
        <f>G22/E24</f>
        <v>4.8667300334672552</v>
      </c>
      <c r="H23" s="70"/>
    </row>
    <row r="24" spans="1:8">
      <c r="A24" s="79" t="s">
        <v>65</v>
      </c>
      <c r="B24" s="146">
        <v>1452.62</v>
      </c>
      <c r="C24" s="147"/>
      <c r="D24" s="148"/>
      <c r="E24" s="146">
        <v>1251.97</v>
      </c>
      <c r="F24" s="147"/>
      <c r="G24" s="148"/>
      <c r="H24" s="84"/>
    </row>
    <row r="25" spans="1:8">
      <c r="A25" s="85" t="s">
        <v>66</v>
      </c>
      <c r="B25" s="135">
        <v>11.12</v>
      </c>
      <c r="C25" s="136"/>
      <c r="D25" s="137"/>
      <c r="E25" s="135">
        <v>11.12</v>
      </c>
      <c r="F25" s="136"/>
      <c r="G25" s="137"/>
      <c r="H25" s="86"/>
    </row>
    <row r="26" spans="1:8">
      <c r="A26" s="87" t="s">
        <v>67</v>
      </c>
      <c r="B26" s="138">
        <f>B24*B25</f>
        <v>16153.134399999997</v>
      </c>
      <c r="C26" s="138"/>
      <c r="D26" s="138"/>
      <c r="E26" s="138">
        <f>E24*E25</f>
        <v>13921.9064</v>
      </c>
      <c r="F26" s="138"/>
      <c r="G26" s="138"/>
      <c r="H26" s="86"/>
    </row>
    <row r="27" spans="1:8">
      <c r="A27" s="87" t="s">
        <v>68</v>
      </c>
      <c r="B27" s="88">
        <f>B26-B22</f>
        <v>11135.774399999997</v>
      </c>
      <c r="C27" s="89"/>
      <c r="D27" s="88">
        <f>B26-D22</f>
        <v>8445.8243999999977</v>
      </c>
      <c r="E27" s="88">
        <f>E26-E22</f>
        <v>10184.686400000001</v>
      </c>
      <c r="F27" s="89"/>
      <c r="G27" s="88">
        <f>E26-G22</f>
        <v>7828.9063999999998</v>
      </c>
      <c r="H27" s="86"/>
    </row>
    <row r="28" spans="1:8">
      <c r="A28" s="90" t="s">
        <v>69</v>
      </c>
      <c r="B28" s="91">
        <f>B25-B23</f>
        <v>7.6659927579132869</v>
      </c>
      <c r="C28" s="92"/>
      <c r="D28" s="91">
        <f>B25-D23</f>
        <v>5.8142008233398954</v>
      </c>
      <c r="E28" s="91">
        <f>E25-E23</f>
        <v>8.1349284727269815</v>
      </c>
      <c r="F28" s="92"/>
      <c r="G28" s="91">
        <f>E25-G23</f>
        <v>6.253269966532744</v>
      </c>
      <c r="H28" s="86"/>
    </row>
    <row r="29" spans="1:8">
      <c r="A29" s="93"/>
    </row>
    <row r="30" spans="1:8">
      <c r="A30" s="32"/>
      <c r="B30" s="96"/>
      <c r="C30" s="96"/>
      <c r="E30" s="96"/>
      <c r="F30" s="96"/>
    </row>
    <row r="31" spans="1:8">
      <c r="A31" s="33"/>
    </row>
  </sheetData>
  <mergeCells count="9">
    <mergeCell ref="B3:G3"/>
    <mergeCell ref="B25:D25"/>
    <mergeCell ref="E25:G25"/>
    <mergeCell ref="B26:D26"/>
    <mergeCell ref="E26:G26"/>
    <mergeCell ref="B4:D4"/>
    <mergeCell ref="E4:G4"/>
    <mergeCell ref="B24:D24"/>
    <mergeCell ref="E24:G24"/>
  </mergeCells>
  <pageMargins left="0.27" right="0.24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3"/>
  <sheetViews>
    <sheetView workbookViewId="0">
      <selection activeCell="I8" sqref="I8"/>
    </sheetView>
  </sheetViews>
  <sheetFormatPr defaultColWidth="9" defaultRowHeight="21.75"/>
  <cols>
    <col min="1" max="1" width="34.625" style="33" customWidth="1"/>
    <col min="2" max="7" width="9.625" style="33" customWidth="1"/>
    <col min="8" max="16384" width="9" style="33"/>
  </cols>
  <sheetData>
    <row r="1" spans="1:7" ht="24">
      <c r="A1" s="97" t="s">
        <v>91</v>
      </c>
      <c r="B1" s="98"/>
      <c r="C1" s="98"/>
      <c r="D1" s="98"/>
      <c r="E1" s="98"/>
      <c r="F1" s="98"/>
      <c r="G1" s="98"/>
    </row>
    <row r="2" spans="1:7">
      <c r="A2" s="98"/>
      <c r="B2" s="98"/>
      <c r="C2" s="98"/>
      <c r="D2" s="98"/>
      <c r="E2" s="98"/>
      <c r="F2" s="139" t="s">
        <v>70</v>
      </c>
      <c r="G2" s="139"/>
    </row>
    <row r="3" spans="1:7">
      <c r="A3" s="114"/>
      <c r="B3" s="117" t="s">
        <v>87</v>
      </c>
      <c r="C3" s="118"/>
      <c r="D3" s="118"/>
      <c r="E3" s="118"/>
      <c r="F3" s="118"/>
      <c r="G3" s="119"/>
    </row>
    <row r="4" spans="1:7">
      <c r="A4" s="115" t="s">
        <v>1</v>
      </c>
      <c r="B4" s="117" t="s">
        <v>85</v>
      </c>
      <c r="C4" s="118"/>
      <c r="D4" s="119"/>
      <c r="E4" s="117" t="s">
        <v>86</v>
      </c>
      <c r="F4" s="118"/>
      <c r="G4" s="119"/>
    </row>
    <row r="5" spans="1:7">
      <c r="A5" s="116"/>
      <c r="B5" s="12" t="s">
        <v>2</v>
      </c>
      <c r="C5" s="12" t="s">
        <v>3</v>
      </c>
      <c r="D5" s="13" t="s">
        <v>4</v>
      </c>
      <c r="E5" s="12" t="s">
        <v>2</v>
      </c>
      <c r="F5" s="12" t="s">
        <v>3</v>
      </c>
      <c r="G5" s="13" t="s">
        <v>4</v>
      </c>
    </row>
    <row r="6" spans="1:7">
      <c r="A6" s="99" t="s">
        <v>71</v>
      </c>
      <c r="B6" s="100">
        <f t="shared" ref="B6:G6" si="0">ROUND((B7+B10+B17),2)</f>
        <v>8442.2999999999993</v>
      </c>
      <c r="C6" s="100">
        <f t="shared" si="0"/>
        <v>11140.52</v>
      </c>
      <c r="D6" s="100">
        <f t="shared" si="0"/>
        <v>19582.82</v>
      </c>
      <c r="E6" s="100">
        <f t="shared" si="0"/>
        <v>16505.400000000001</v>
      </c>
      <c r="F6" s="100">
        <f t="shared" si="0"/>
        <v>7553.69</v>
      </c>
      <c r="G6" s="100">
        <f t="shared" si="0"/>
        <v>24059.09</v>
      </c>
    </row>
    <row r="7" spans="1:7">
      <c r="A7" s="101" t="s">
        <v>6</v>
      </c>
      <c r="B7" s="102">
        <f t="shared" ref="B7:G7" si="1">ROUND(SUM(B8:B9),2)</f>
        <v>3211.71</v>
      </c>
      <c r="C7" s="102">
        <f t="shared" si="1"/>
        <v>9811.15</v>
      </c>
      <c r="D7" s="102">
        <f t="shared" si="1"/>
        <v>13022.86</v>
      </c>
      <c r="E7" s="102">
        <f t="shared" si="1"/>
        <v>8495.3700000000008</v>
      </c>
      <c r="F7" s="102">
        <f t="shared" si="1"/>
        <v>5907.15</v>
      </c>
      <c r="G7" s="102">
        <f t="shared" si="1"/>
        <v>14402.52</v>
      </c>
    </row>
    <row r="8" spans="1:7">
      <c r="A8" s="103" t="s">
        <v>72</v>
      </c>
      <c r="B8" s="104">
        <v>1639.58</v>
      </c>
      <c r="C8" s="104">
        <v>8377.11</v>
      </c>
      <c r="D8" s="105">
        <f>ROUND(SUM(B8:C8),2)</f>
        <v>10016.69</v>
      </c>
      <c r="E8" s="104">
        <v>5669.56</v>
      </c>
      <c r="F8" s="104">
        <v>5907.15</v>
      </c>
      <c r="G8" s="105">
        <f>ROUND(SUM(E8:F8),2)</f>
        <v>11576.71</v>
      </c>
    </row>
    <row r="9" spans="1:7">
      <c r="A9" s="103" t="s">
        <v>73</v>
      </c>
      <c r="B9" s="104">
        <v>1572.13</v>
      </c>
      <c r="C9" s="104">
        <v>1434.04</v>
      </c>
      <c r="D9" s="105">
        <f>ROUND(SUM(B9:C9),2)</f>
        <v>3006.17</v>
      </c>
      <c r="E9" s="104">
        <v>2825.81</v>
      </c>
      <c r="F9" s="104">
        <v>0</v>
      </c>
      <c r="G9" s="105">
        <f>ROUND(SUM(E9:F9),2)</f>
        <v>2825.81</v>
      </c>
    </row>
    <row r="10" spans="1:7">
      <c r="A10" s="101" t="s">
        <v>9</v>
      </c>
      <c r="B10" s="102">
        <f t="shared" ref="B10:G10" si="2">ROUND(SUM(B11:B16),2)</f>
        <v>5230.59</v>
      </c>
      <c r="C10" s="102">
        <f t="shared" si="2"/>
        <v>48.25</v>
      </c>
      <c r="D10" s="102">
        <f t="shared" si="2"/>
        <v>5278.84</v>
      </c>
      <c r="E10" s="102">
        <f t="shared" si="2"/>
        <v>8010.03</v>
      </c>
      <c r="F10" s="102">
        <f t="shared" si="2"/>
        <v>72.58</v>
      </c>
      <c r="G10" s="102">
        <f t="shared" si="2"/>
        <v>8082.61</v>
      </c>
    </row>
    <row r="11" spans="1:7">
      <c r="A11" s="103" t="s">
        <v>10</v>
      </c>
      <c r="B11" s="104">
        <v>2686.38</v>
      </c>
      <c r="C11" s="104">
        <v>48.25</v>
      </c>
      <c r="D11" s="105">
        <f t="shared" ref="D11:D17" si="3">ROUND(SUM(B11:C11),2)</f>
        <v>2734.63</v>
      </c>
      <c r="E11" s="104">
        <v>3498.87</v>
      </c>
      <c r="F11" s="104">
        <v>0</v>
      </c>
      <c r="G11" s="105">
        <f t="shared" ref="G11:G17" si="4">ROUND(SUM(E11:F11),2)</f>
        <v>3498.87</v>
      </c>
    </row>
    <row r="12" spans="1:7">
      <c r="A12" s="103" t="s">
        <v>74</v>
      </c>
      <c r="B12" s="104">
        <v>715.69</v>
      </c>
      <c r="C12" s="104">
        <v>0</v>
      </c>
      <c r="D12" s="105">
        <f t="shared" si="3"/>
        <v>715.69</v>
      </c>
      <c r="E12" s="104">
        <v>2015.32</v>
      </c>
      <c r="F12" s="104">
        <v>0</v>
      </c>
      <c r="G12" s="105">
        <f t="shared" si="4"/>
        <v>2015.32</v>
      </c>
    </row>
    <row r="13" spans="1:7">
      <c r="A13" s="103" t="s">
        <v>75</v>
      </c>
      <c r="B13" s="104">
        <v>1055.04</v>
      </c>
      <c r="C13" s="104">
        <v>0</v>
      </c>
      <c r="D13" s="105">
        <f t="shared" si="3"/>
        <v>1055.04</v>
      </c>
      <c r="E13" s="104">
        <v>931.09</v>
      </c>
      <c r="F13" s="104">
        <v>0</v>
      </c>
      <c r="G13" s="105">
        <f t="shared" si="4"/>
        <v>931.09</v>
      </c>
    </row>
    <row r="14" spans="1:7">
      <c r="A14" s="103" t="s">
        <v>76</v>
      </c>
      <c r="B14" s="104">
        <v>330.11</v>
      </c>
      <c r="C14" s="104">
        <v>0</v>
      </c>
      <c r="D14" s="105">
        <f t="shared" si="3"/>
        <v>330.11</v>
      </c>
      <c r="E14" s="104">
        <v>687.13</v>
      </c>
      <c r="F14" s="104">
        <v>0</v>
      </c>
      <c r="G14" s="105">
        <f t="shared" si="4"/>
        <v>687.13</v>
      </c>
    </row>
    <row r="15" spans="1:7">
      <c r="A15" s="103" t="s">
        <v>77</v>
      </c>
      <c r="B15" s="104">
        <v>53.67</v>
      </c>
      <c r="C15" s="104">
        <v>0</v>
      </c>
      <c r="D15" s="105">
        <f t="shared" si="3"/>
        <v>53.67</v>
      </c>
      <c r="E15" s="104">
        <v>43.91</v>
      </c>
      <c r="F15" s="104">
        <v>72.58</v>
      </c>
      <c r="G15" s="105">
        <f t="shared" si="4"/>
        <v>116.49</v>
      </c>
    </row>
    <row r="16" spans="1:7">
      <c r="A16" s="103" t="s">
        <v>78</v>
      </c>
      <c r="B16" s="104">
        <v>389.7</v>
      </c>
      <c r="C16" s="104">
        <v>0</v>
      </c>
      <c r="D16" s="105">
        <f t="shared" si="3"/>
        <v>389.7</v>
      </c>
      <c r="E16" s="104">
        <v>833.71</v>
      </c>
      <c r="F16" s="104">
        <v>0</v>
      </c>
      <c r="G16" s="105">
        <f t="shared" si="4"/>
        <v>833.71</v>
      </c>
    </row>
    <row r="17" spans="1:7">
      <c r="A17" s="78" t="s">
        <v>59</v>
      </c>
      <c r="B17" s="102">
        <v>0</v>
      </c>
      <c r="C17" s="102">
        <f>ROUND(((B7+B10+C7+C10)*0.07),2)</f>
        <v>1281.1199999999999</v>
      </c>
      <c r="D17" s="102">
        <f t="shared" si="3"/>
        <v>1281.1199999999999</v>
      </c>
      <c r="E17" s="102">
        <v>0</v>
      </c>
      <c r="F17" s="102">
        <f>ROUND(((E7+E10+F7+F10)*0.07),2)</f>
        <v>1573.96</v>
      </c>
      <c r="G17" s="102">
        <f t="shared" si="4"/>
        <v>1573.96</v>
      </c>
    </row>
    <row r="18" spans="1:7">
      <c r="A18" s="101" t="s">
        <v>39</v>
      </c>
      <c r="B18" s="102">
        <f>SUM(B19:B22)</f>
        <v>0</v>
      </c>
      <c r="C18" s="102">
        <f>ROUND(SUM(C19:C22),2)</f>
        <v>5633.39</v>
      </c>
      <c r="D18" s="102">
        <f>ROUND(SUM(D19:D22),2)</f>
        <v>5633.39</v>
      </c>
      <c r="E18" s="102">
        <f>SUM(E19:E22)</f>
        <v>0</v>
      </c>
      <c r="F18" s="102">
        <f>ROUND(SUM(F19:F22),2)</f>
        <v>4441.87</v>
      </c>
      <c r="G18" s="102">
        <f>ROUND(SUM(G19:G22),2)</f>
        <v>4441.87</v>
      </c>
    </row>
    <row r="19" spans="1:7">
      <c r="A19" s="103" t="s">
        <v>79</v>
      </c>
      <c r="B19" s="105">
        <v>0</v>
      </c>
      <c r="C19" s="105">
        <v>1200</v>
      </c>
      <c r="D19" s="105">
        <f>ROUND(SUM(B19:C19),2)</f>
        <v>1200</v>
      </c>
      <c r="E19" s="105">
        <v>0</v>
      </c>
      <c r="F19" s="105">
        <v>1200</v>
      </c>
      <c r="G19" s="105">
        <f>ROUND(SUM(E19:F19),2)</f>
        <v>1200</v>
      </c>
    </row>
    <row r="20" spans="1:7">
      <c r="A20" s="103" t="s">
        <v>80</v>
      </c>
      <c r="B20" s="105">
        <v>0</v>
      </c>
      <c r="C20" s="105">
        <v>2137.9899999999998</v>
      </c>
      <c r="D20" s="105">
        <f>ROUND(SUM(B20:C20),2)</f>
        <v>2137.9899999999998</v>
      </c>
      <c r="E20" s="105">
        <v>0</v>
      </c>
      <c r="F20" s="105">
        <v>1125.3599999999999</v>
      </c>
      <c r="G20" s="105">
        <f>ROUND(SUM(E20:F20),2)</f>
        <v>1125.3599999999999</v>
      </c>
    </row>
    <row r="21" spans="1:7">
      <c r="A21" s="106" t="s">
        <v>81</v>
      </c>
      <c r="B21" s="105">
        <v>0</v>
      </c>
      <c r="C21" s="105">
        <v>882.81</v>
      </c>
      <c r="D21" s="105">
        <f>ROUND(SUM(B21:C21),2)</f>
        <v>882.81</v>
      </c>
      <c r="E21" s="105">
        <v>0</v>
      </c>
      <c r="F21" s="105">
        <v>658.57</v>
      </c>
      <c r="G21" s="105">
        <f>ROUND(SUM(E21:F21),2)</f>
        <v>658.57</v>
      </c>
    </row>
    <row r="22" spans="1:7">
      <c r="A22" s="107" t="s">
        <v>82</v>
      </c>
      <c r="B22" s="105">
        <v>0</v>
      </c>
      <c r="C22" s="105">
        <v>1412.59</v>
      </c>
      <c r="D22" s="105">
        <f>ROUND(SUM(B22:C22),2)</f>
        <v>1412.59</v>
      </c>
      <c r="E22" s="105">
        <v>0</v>
      </c>
      <c r="F22" s="105">
        <v>1457.94</v>
      </c>
      <c r="G22" s="105">
        <f>ROUND(SUM(E22:F22),2)</f>
        <v>1457.94</v>
      </c>
    </row>
    <row r="23" spans="1:7">
      <c r="A23" s="101" t="s">
        <v>21</v>
      </c>
      <c r="B23" s="102">
        <f>ROUND((B6+B18),2)</f>
        <v>8442.2999999999993</v>
      </c>
      <c r="C23" s="102">
        <f>ROUND((C6+C18),2)</f>
        <v>16773.91</v>
      </c>
      <c r="D23" s="102">
        <f>ROUND(SUM(B23:C23),2)</f>
        <v>25216.21</v>
      </c>
      <c r="E23" s="102">
        <f>ROUND((E6+E18),2)</f>
        <v>16505.400000000001</v>
      </c>
      <c r="F23" s="102">
        <f>ROUND((F6+F18),2)</f>
        <v>11995.56</v>
      </c>
      <c r="G23" s="102">
        <f>ROUND(SUM(E23:F23),2)</f>
        <v>28500.959999999999</v>
      </c>
    </row>
    <row r="24" spans="1:7">
      <c r="A24" s="101" t="s">
        <v>83</v>
      </c>
      <c r="B24" s="108">
        <f>ROUND((B23/B25),2)</f>
        <v>7.57</v>
      </c>
      <c r="C24" s="108">
        <f>C23/B25</f>
        <v>15.046429436406205</v>
      </c>
      <c r="D24" s="108">
        <f>ROUND((D23/B25),2)</f>
        <v>22.62</v>
      </c>
      <c r="E24" s="108">
        <f>ROUND((E23/E25),2)</f>
        <v>17.260000000000002</v>
      </c>
      <c r="F24" s="108">
        <f>F23/E25</f>
        <v>12.541753358774635</v>
      </c>
      <c r="G24" s="108">
        <f>ROUND((G23/E25),2)</f>
        <v>29.8</v>
      </c>
    </row>
    <row r="25" spans="1:7">
      <c r="A25" s="103" t="s">
        <v>84</v>
      </c>
      <c r="B25" s="126">
        <v>1114.81</v>
      </c>
      <c r="C25" s="127"/>
      <c r="D25" s="128"/>
      <c r="E25" s="126">
        <v>956.45</v>
      </c>
      <c r="F25" s="127"/>
      <c r="G25" s="128"/>
    </row>
    <row r="26" spans="1:7">
      <c r="A26" s="109" t="s">
        <v>24</v>
      </c>
      <c r="B26" s="143">
        <v>60</v>
      </c>
      <c r="C26" s="144"/>
      <c r="D26" s="145"/>
      <c r="E26" s="143">
        <v>60</v>
      </c>
      <c r="F26" s="144"/>
      <c r="G26" s="145"/>
    </row>
    <row r="27" spans="1:7" s="111" customFormat="1">
      <c r="A27" s="110" t="s">
        <v>46</v>
      </c>
      <c r="B27" s="140">
        <f>B25*B26</f>
        <v>66888.599999999991</v>
      </c>
      <c r="C27" s="141"/>
      <c r="D27" s="142"/>
      <c r="E27" s="140">
        <f>E25*E26</f>
        <v>57387</v>
      </c>
      <c r="F27" s="141"/>
      <c r="G27" s="142"/>
    </row>
    <row r="28" spans="1:7" s="111" customFormat="1">
      <c r="A28" s="110" t="s">
        <v>26</v>
      </c>
      <c r="B28" s="102">
        <f>B27-B23</f>
        <v>58446.299999999988</v>
      </c>
      <c r="C28" s="102"/>
      <c r="D28" s="102">
        <f>B27-D23</f>
        <v>41672.389999999992</v>
      </c>
      <c r="E28" s="102">
        <f>E27-E23</f>
        <v>40881.599999999999</v>
      </c>
      <c r="F28" s="102"/>
      <c r="G28" s="102">
        <f>E27-G23</f>
        <v>28886.04</v>
      </c>
    </row>
    <row r="29" spans="1:7" s="111" customFormat="1">
      <c r="A29" s="112" t="s">
        <v>47</v>
      </c>
      <c r="B29" s="113">
        <f>B26-B24</f>
        <v>52.43</v>
      </c>
      <c r="C29" s="113"/>
      <c r="D29" s="113">
        <f>B26-D24</f>
        <v>37.379999999999995</v>
      </c>
      <c r="E29" s="113">
        <f>E26-E24</f>
        <v>42.739999999999995</v>
      </c>
      <c r="F29" s="113"/>
      <c r="G29" s="113">
        <f>E26-G24</f>
        <v>30.2</v>
      </c>
    </row>
    <row r="30" spans="1:7">
      <c r="A30" s="32"/>
    </row>
    <row r="31" spans="1:7">
      <c r="B31" s="8"/>
      <c r="C31" s="8"/>
      <c r="D31" s="8"/>
      <c r="E31" s="8"/>
      <c r="F31" s="8"/>
      <c r="G31" s="8"/>
    </row>
    <row r="32" spans="1:7">
      <c r="B32" s="8"/>
      <c r="C32" s="8"/>
      <c r="D32" s="8"/>
      <c r="E32" s="8"/>
      <c r="F32" s="8"/>
      <c r="G32" s="8"/>
    </row>
    <row r="33" spans="2:7">
      <c r="B33" s="8"/>
      <c r="C33" s="8"/>
      <c r="D33" s="8"/>
      <c r="E33" s="8"/>
      <c r="F33" s="8"/>
      <c r="G33" s="8"/>
    </row>
  </sheetData>
  <mergeCells count="10">
    <mergeCell ref="F2:G2"/>
    <mergeCell ref="B4:D4"/>
    <mergeCell ref="E4:G4"/>
    <mergeCell ref="B27:D27"/>
    <mergeCell ref="E27:G27"/>
    <mergeCell ref="B3:G3"/>
    <mergeCell ref="B25:D25"/>
    <mergeCell ref="E25:G25"/>
    <mergeCell ref="B26:D26"/>
    <mergeCell ref="E26:G26"/>
  </mergeCells>
  <pageMargins left="0.31" right="0.22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ยางพารา</vt:lpstr>
      <vt:lpstr>ปาล์มน้ำมัน</vt:lpstr>
      <vt:lpstr> มะพร้าว</vt:lpstr>
      <vt:lpstr>ทุเรียน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oaeadmin</dc:creator>
  <cp:lastModifiedBy>1219</cp:lastModifiedBy>
  <cp:lastPrinted>2017-09-28T05:58:42Z</cp:lastPrinted>
  <dcterms:created xsi:type="dcterms:W3CDTF">2017-07-25T20:51:00Z</dcterms:created>
  <dcterms:modified xsi:type="dcterms:W3CDTF">2017-09-28T05:59:19Z</dcterms:modified>
</cp:coreProperties>
</file>