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 activeTab="1"/>
  </bookViews>
  <sheets>
    <sheet name="ยางพารา" sheetId="1" r:id="rId1"/>
    <sheet name="ข้าวเจ้านาปี" sheetId="2" r:id="rId2"/>
  </sheets>
  <definedNames>
    <definedName name="_xlnm.Print_Area" localSheetId="1">ข้าวเจ้านาปี!$A$1:$G$31</definedName>
  </definedNames>
  <calcPr calcId="125725"/>
</workbook>
</file>

<file path=xl/calcChain.xml><?xml version="1.0" encoding="utf-8"?>
<calcChain xmlns="http://schemas.openxmlformats.org/spreadsheetml/2006/main">
  <c r="B29" i="2"/>
  <c r="E29"/>
  <c r="E28"/>
  <c r="B28"/>
  <c r="G26"/>
  <c r="F26"/>
  <c r="E26"/>
  <c r="D26"/>
  <c r="C26"/>
  <c r="B26"/>
  <c r="G8" l="1"/>
  <c r="G9"/>
  <c r="D8"/>
  <c r="D9"/>
  <c r="G16"/>
  <c r="D13"/>
  <c r="B12"/>
  <c r="D16"/>
  <c r="G13"/>
  <c r="C12"/>
  <c r="E12"/>
  <c r="F12"/>
  <c r="C7"/>
  <c r="E7"/>
  <c r="F7"/>
  <c r="B7"/>
  <c r="B10" i="1"/>
  <c r="G24" i="2"/>
  <c r="D24"/>
  <c r="G23"/>
  <c r="D23"/>
  <c r="G22"/>
  <c r="D22"/>
  <c r="F21"/>
  <c r="E21"/>
  <c r="C21"/>
  <c r="B21"/>
  <c r="G19"/>
  <c r="D19"/>
  <c r="G18"/>
  <c r="D18"/>
  <c r="G17"/>
  <c r="D17"/>
  <c r="G15"/>
  <c r="D15"/>
  <c r="G14"/>
  <c r="D14"/>
  <c r="G11"/>
  <c r="D11"/>
  <c r="G10"/>
  <c r="D10"/>
  <c r="E26" i="1"/>
  <c r="B26"/>
  <c r="G21"/>
  <c r="D21"/>
  <c r="G20"/>
  <c r="D20"/>
  <c r="G19"/>
  <c r="D19"/>
  <c r="G18"/>
  <c r="D18"/>
  <c r="F17"/>
  <c r="E17"/>
  <c r="C17"/>
  <c r="B17"/>
  <c r="G15"/>
  <c r="D15"/>
  <c r="G14"/>
  <c r="D14"/>
  <c r="G13"/>
  <c r="D13"/>
  <c r="G12"/>
  <c r="D12"/>
  <c r="G11"/>
  <c r="D11"/>
  <c r="F10"/>
  <c r="E10"/>
  <c r="C10"/>
  <c r="G9"/>
  <c r="D9"/>
  <c r="G8"/>
  <c r="D8"/>
  <c r="F7"/>
  <c r="E7"/>
  <c r="C7"/>
  <c r="B7"/>
  <c r="B6" s="1"/>
  <c r="B22" s="1"/>
  <c r="C20" i="2" l="1"/>
  <c r="C6" s="1"/>
  <c r="C25" s="1"/>
  <c r="F20"/>
  <c r="G20" s="1"/>
  <c r="G7"/>
  <c r="G12"/>
  <c r="D12"/>
  <c r="B6"/>
  <c r="B25" s="1"/>
  <c r="B31" s="1"/>
  <c r="D7"/>
  <c r="G21"/>
  <c r="D21"/>
  <c r="G17" i="1"/>
  <c r="D17"/>
  <c r="G10"/>
  <c r="G7"/>
  <c r="E6"/>
  <c r="E22" s="1"/>
  <c r="E23" s="1"/>
  <c r="E28" s="1"/>
  <c r="D10"/>
  <c r="D7"/>
  <c r="F16"/>
  <c r="G16" s="1"/>
  <c r="E6" i="2"/>
  <c r="E25" s="1"/>
  <c r="E31" s="1"/>
  <c r="C16" i="1"/>
  <c r="C6" s="1"/>
  <c r="C22" s="1"/>
  <c r="C23" s="1"/>
  <c r="B27"/>
  <c r="B23"/>
  <c r="B28" s="1"/>
  <c r="G6" l="1"/>
  <c r="G22" s="1"/>
  <c r="G23" s="1"/>
  <c r="G28" s="1"/>
  <c r="G6" i="2"/>
  <c r="G25" s="1"/>
  <c r="F6"/>
  <c r="F25" s="1"/>
  <c r="B30"/>
  <c r="D20"/>
  <c r="D6" s="1"/>
  <c r="D25" s="1"/>
  <c r="D30" s="1"/>
  <c r="F6" i="1"/>
  <c r="F22" s="1"/>
  <c r="F23" s="1"/>
  <c r="E27"/>
  <c r="E30" i="2"/>
  <c r="D16" i="1"/>
  <c r="D6" s="1"/>
  <c r="D22" s="1"/>
  <c r="G31" i="2" l="1"/>
  <c r="G30"/>
  <c r="D31"/>
  <c r="G27" i="1"/>
  <c r="D23"/>
  <c r="D28" s="1"/>
  <c r="D27"/>
</calcChain>
</file>

<file path=xl/sharedStrings.xml><?xml version="1.0" encoding="utf-8"?>
<sst xmlns="http://schemas.openxmlformats.org/spreadsheetml/2006/main" count="73" uniqueCount="57">
  <si>
    <t>หน่วย:บาท/ไร่</t>
  </si>
  <si>
    <t>รายการ</t>
  </si>
  <si>
    <t>เงินสด</t>
  </si>
  <si>
    <t>ประเมิน</t>
  </si>
  <si>
    <t>รวม</t>
  </si>
  <si>
    <t xml:space="preserve"> 1. ต้นทุนผันแปร</t>
  </si>
  <si>
    <t>1.1  ค่าแรงงาน</t>
  </si>
  <si>
    <t xml:space="preserve">        ดูแลรักษา</t>
  </si>
  <si>
    <t xml:space="preserve">       เก็บเกี่ยว(กรีดยาง) </t>
  </si>
  <si>
    <t>1.2  ค่าวัสดุ</t>
  </si>
  <si>
    <t xml:space="preserve">       ค่าปุ๋ย</t>
  </si>
  <si>
    <t xml:space="preserve">       ค่ายาป้องกันกำจัดศัตรูและวัชพืช</t>
  </si>
  <si>
    <t xml:space="preserve">        ค่าน้ำมันเชื้อเพลิงและไฟฟ้า</t>
  </si>
  <si>
    <t xml:space="preserve">      ค่าวัสดุการเกษตรและวัสดุสิ้นเปลือง</t>
  </si>
  <si>
    <t xml:space="preserve">       ค่าซ่อมแซมอุปกรณ์การเกษตร</t>
  </si>
  <si>
    <t xml:space="preserve">  1.3ค่าเสียโอกาสเงินลงทุน</t>
  </si>
  <si>
    <t>2.  ต้นทุนคงที่</t>
  </si>
  <si>
    <t xml:space="preserve">      ค่าเช่าที่ดิน</t>
  </si>
  <si>
    <t xml:space="preserve">      ค่าเสื่อมอุปกรณ์การเกษตร</t>
  </si>
  <si>
    <t xml:space="preserve">       ค่าเสียโอกาสเงินลงทุนอุปกรณ์การเกษตร</t>
  </si>
  <si>
    <t xml:space="preserve">      ค่าเฉลี่ยต้นทุนก่อนให้ผลผลิต </t>
  </si>
  <si>
    <t>3.  ต้นทุนรวมต่อไร่</t>
  </si>
  <si>
    <t>4. ต้นทุนรวมต่อกิโลกรัม</t>
  </si>
  <si>
    <t xml:space="preserve">5.  ผลผลิตต่อไร่ (กก.) </t>
  </si>
  <si>
    <t>6. ราคาผลผลิตที่เกษตรกรขายได้ ณ ไร่นา (บาท/กก.)</t>
  </si>
  <si>
    <t xml:space="preserve">7. ผลตอบแทนต่อไร่ </t>
  </si>
  <si>
    <t>8. ผลตอบแทนสุทธิต่อไร่</t>
  </si>
  <si>
    <t xml:space="preserve">9. ผลตอบแทนสุทธิต่อกิโลกรัม </t>
  </si>
  <si>
    <t>หน่วย : บาท/ไร่</t>
  </si>
  <si>
    <t xml:space="preserve">1. ต้นทุนผันแปร                                   </t>
  </si>
  <si>
    <t xml:space="preserve">1.1 ค่าแรงงาน                                     </t>
  </si>
  <si>
    <t xml:space="preserve">       ดูแลรักษา                                         </t>
  </si>
  <si>
    <t xml:space="preserve">       เก็บเกี่ยว                                        </t>
  </si>
  <si>
    <t xml:space="preserve">1.2 ค่าวัสดุ                                      </t>
  </si>
  <si>
    <t xml:space="preserve">       ค่าปุ๋ย                                           </t>
  </si>
  <si>
    <t xml:space="preserve">       ค่ายาป้องกันกำจัดศัตรูและวัชพืช                        </t>
  </si>
  <si>
    <t xml:space="preserve">       ค่าน้ำมันเชื้อเพลิงและหล่อลื่น                    </t>
  </si>
  <si>
    <t>1.3  ค่าเสียโอกาสเงินลงทุน</t>
  </si>
  <si>
    <t xml:space="preserve">2. ต้นทุนคงที่                                    </t>
  </si>
  <si>
    <t xml:space="preserve">      ค่าเช่าที่ดิน                                     </t>
  </si>
  <si>
    <t xml:space="preserve">      ค่าเสื่อมอุปกรณ์การเกษตร                          </t>
  </si>
  <si>
    <t xml:space="preserve">3. ต้นทุนรวมต่อไร่                                </t>
  </si>
  <si>
    <t>6. ผลผลิตต่อไร่ (กก.)</t>
  </si>
  <si>
    <t>8. ราคาผลผลิตที่เกษตรกรขายได้ ณ ไร่นา (บาท/กก.)</t>
  </si>
  <si>
    <t>9. ผลตอบแทนต่อไร่</t>
  </si>
  <si>
    <t>10. ผลตอบแทนสุทธิต่อไร่</t>
  </si>
  <si>
    <t>11. ผลตอบแทนสุทธิต่อกิโลกรัม</t>
  </si>
  <si>
    <t>S1</t>
  </si>
  <si>
    <t>N</t>
  </si>
  <si>
    <t xml:space="preserve">       ค่าสารอื่นๆ และวัสดุปรับปรุงดิน</t>
  </si>
  <si>
    <t xml:space="preserve">       ค่าวัสดุการเกษตรและวัสดุสิ้นเปลือง                   </t>
  </si>
  <si>
    <t xml:space="preserve">       ค่าพันธุ์</t>
  </si>
  <si>
    <t xml:space="preserve">       เตรียมพันธุ์และปลูก</t>
  </si>
  <si>
    <t xml:space="preserve">       เตรียมดิน</t>
  </si>
  <si>
    <t>พัทลุง</t>
  </si>
  <si>
    <t>ตารางที่ 109 ต้นทุนการผลิตยางพารา แยกตามลักษณะความเหมาะสมของพื้นที่</t>
  </si>
  <si>
    <t>ตารางที่ 110 ต้นทุนการผลิตข้าวเจ้านาปี แยกตามลักษณะความเหมาะสมของพื้นที่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</si>
</sst>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87" formatCode="_-* #,##0.00_-;\-* #,##0.00_-;_-* &quot;-&quot;??_-;_-@_-"/>
  </numFmts>
  <fonts count="12">
    <font>
      <sz val="11"/>
      <color theme="1"/>
      <name val="Tahoma"/>
      <family val="2"/>
      <charset val="222"/>
      <scheme val="minor"/>
    </font>
    <font>
      <sz val="14"/>
      <name val="AngsanaUPC"/>
      <family val="1"/>
    </font>
    <font>
      <b/>
      <sz val="16"/>
      <name val="TH SarabunPSK"/>
      <family val="2"/>
    </font>
    <font>
      <sz val="16"/>
      <name val="TH SarabunPSK"/>
      <family val="2"/>
    </font>
    <font>
      <sz val="14"/>
      <name val="TH SarabunPSK"/>
      <family val="2"/>
    </font>
    <font>
      <b/>
      <sz val="14"/>
      <name val="TH SarabunPSK"/>
      <family val="2"/>
    </font>
    <font>
      <sz val="14"/>
      <name val="CordiaUPC"/>
      <family val="2"/>
    </font>
    <font>
      <sz val="11"/>
      <color theme="1"/>
      <name val="Tahoma"/>
      <family val="2"/>
      <scheme val="minor"/>
    </font>
    <font>
      <b/>
      <sz val="14"/>
      <color theme="1"/>
      <name val="TH SarabunPSK"/>
      <family val="2"/>
    </font>
    <font>
      <b/>
      <sz val="14"/>
      <color indexed="10"/>
      <name val="TH SarabunPSK"/>
      <family val="2"/>
    </font>
    <font>
      <sz val="14"/>
      <color indexed="10"/>
      <name val="TH SarabunPSK"/>
      <family val="2"/>
    </font>
    <font>
      <sz val="14"/>
      <color indexed="8"/>
      <name val="TH SarabunPSK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 applyFont="0" applyFill="0" applyBorder="0" applyAlignment="0" applyProtection="0"/>
    <xf numFmtId="0" fontId="1" fillId="0" borderId="0"/>
    <xf numFmtId="0" fontId="6" fillId="0" borderId="0"/>
    <xf numFmtId="0" fontId="7" fillId="0" borderId="0"/>
  </cellStyleXfs>
  <cellXfs count="90">
    <xf numFmtId="0" fontId="0" fillId="0" borderId="0" xfId="0"/>
    <xf numFmtId="43" fontId="2" fillId="0" borderId="0" xfId="1" applyNumberFormat="1" applyFont="1" applyFill="1" applyBorder="1" applyAlignment="1"/>
    <xf numFmtId="43" fontId="2" fillId="0" borderId="0" xfId="1" applyNumberFormat="1" applyFont="1" applyFill="1" applyBorder="1" applyAlignment="1">
      <alignment horizontal="right"/>
    </xf>
    <xf numFmtId="43" fontId="3" fillId="0" borderId="0" xfId="1" applyNumberFormat="1" applyFont="1" applyFill="1" applyBorder="1" applyAlignment="1"/>
    <xf numFmtId="43" fontId="3" fillId="0" borderId="0" xfId="1" applyNumberFormat="1" applyFont="1" applyFill="1" applyBorder="1" applyAlignment="1">
      <alignment horizontal="right"/>
    </xf>
    <xf numFmtId="43" fontId="4" fillId="0" borderId="0" xfId="1" applyNumberFormat="1" applyFont="1" applyFill="1" applyBorder="1" applyAlignment="1">
      <alignment horizontal="right"/>
    </xf>
    <xf numFmtId="43" fontId="5" fillId="0" borderId="0" xfId="1" applyNumberFormat="1" applyFont="1" applyFill="1" applyBorder="1" applyAlignment="1"/>
    <xf numFmtId="43" fontId="5" fillId="0" borderId="0" xfId="1" applyNumberFormat="1" applyFont="1" applyFill="1" applyBorder="1" applyAlignment="1">
      <alignment horizontal="right"/>
    </xf>
    <xf numFmtId="187" fontId="4" fillId="0" borderId="0" xfId="1" applyNumberFormat="1" applyFont="1" applyFill="1"/>
    <xf numFmtId="0" fontId="4" fillId="0" borderId="0" xfId="2" applyFont="1" applyFill="1"/>
    <xf numFmtId="0" fontId="4" fillId="0" borderId="0" xfId="2" applyFont="1" applyFill="1" applyAlignment="1">
      <alignment vertical="center"/>
    </xf>
    <xf numFmtId="43" fontId="4" fillId="0" borderId="0" xfId="1" applyNumberFormat="1" applyFont="1" applyFill="1" applyBorder="1" applyAlignment="1"/>
    <xf numFmtId="187" fontId="5" fillId="0" borderId="5" xfId="1" applyNumberFormat="1" applyFont="1" applyFill="1" applyBorder="1" applyAlignment="1">
      <alignment horizontal="center" vertical="center"/>
    </xf>
    <xf numFmtId="187" fontId="5" fillId="0" borderId="6" xfId="1" applyNumberFormat="1" applyFont="1" applyFill="1" applyBorder="1" applyAlignment="1">
      <alignment horizontal="center" vertical="center"/>
    </xf>
    <xf numFmtId="43" fontId="5" fillId="0" borderId="7" xfId="1" applyNumberFormat="1" applyFont="1" applyFill="1" applyBorder="1" applyAlignment="1"/>
    <xf numFmtId="187" fontId="5" fillId="0" borderId="7" xfId="3" applyNumberFormat="1" applyFont="1" applyFill="1" applyBorder="1" applyAlignment="1">
      <alignment horizontal="right"/>
    </xf>
    <xf numFmtId="4" fontId="5" fillId="0" borderId="7" xfId="3" applyNumberFormat="1" applyFont="1" applyFill="1" applyBorder="1" applyAlignment="1">
      <alignment horizontal="right"/>
    </xf>
    <xf numFmtId="43" fontId="5" fillId="0" borderId="8" xfId="1" applyNumberFormat="1" applyFont="1" applyFill="1" applyBorder="1" applyAlignment="1"/>
    <xf numFmtId="187" fontId="5" fillId="0" borderId="8" xfId="3" applyNumberFormat="1" applyFont="1" applyFill="1" applyBorder="1" applyAlignment="1">
      <alignment horizontal="right"/>
    </xf>
    <xf numFmtId="4" fontId="5" fillId="0" borderId="8" xfId="3" applyNumberFormat="1" applyFont="1" applyFill="1" applyBorder="1" applyAlignment="1">
      <alignment horizontal="right"/>
    </xf>
    <xf numFmtId="43" fontId="4" fillId="0" borderId="8" xfId="1" applyNumberFormat="1" applyFont="1" applyFill="1" applyBorder="1" applyAlignment="1"/>
    <xf numFmtId="187" fontId="4" fillId="0" borderId="8" xfId="3" applyNumberFormat="1" applyFont="1" applyFill="1" applyBorder="1" applyAlignment="1">
      <alignment horizontal="right"/>
    </xf>
    <xf numFmtId="4" fontId="4" fillId="0" borderId="8" xfId="3" applyNumberFormat="1" applyFont="1" applyFill="1" applyBorder="1" applyAlignment="1"/>
    <xf numFmtId="43" fontId="4" fillId="0" borderId="8" xfId="1" applyNumberFormat="1" applyFont="1" applyFill="1" applyBorder="1" applyAlignment="1">
      <alignment horizontal="left"/>
    </xf>
    <xf numFmtId="0" fontId="8" fillId="0" borderId="8" xfId="4" applyFont="1" applyBorder="1"/>
    <xf numFmtId="4" fontId="4" fillId="0" borderId="8" xfId="2" applyNumberFormat="1" applyFont="1" applyFill="1" applyBorder="1" applyAlignment="1"/>
    <xf numFmtId="43" fontId="4" fillId="0" borderId="0" xfId="1" applyNumberFormat="1" applyFont="1" applyFill="1"/>
    <xf numFmtId="4" fontId="5" fillId="0" borderId="8" xfId="2" applyNumberFormat="1" applyFont="1" applyFill="1" applyBorder="1" applyAlignment="1"/>
    <xf numFmtId="4" fontId="5" fillId="0" borderId="15" xfId="2" applyNumberFormat="1" applyFont="1" applyFill="1" applyBorder="1" applyAlignment="1"/>
    <xf numFmtId="4" fontId="4" fillId="0" borderId="0" xfId="3" applyNumberFormat="1" applyFont="1" applyFill="1" applyBorder="1" applyAlignment="1"/>
    <xf numFmtId="0" fontId="4" fillId="0" borderId="0" xfId="3" applyFont="1" applyFill="1"/>
    <xf numFmtId="0" fontId="2" fillId="0" borderId="0" xfId="0" applyFont="1" applyFill="1" applyAlignment="1"/>
    <xf numFmtId="2" fontId="5" fillId="0" borderId="0" xfId="3" applyNumberFormat="1" applyFont="1" applyFill="1" applyAlignment="1">
      <alignment horizontal="center"/>
    </xf>
    <xf numFmtId="2" fontId="5" fillId="0" borderId="0" xfId="3" applyNumberFormat="1" applyFont="1" applyAlignment="1">
      <alignment horizontal="center"/>
    </xf>
    <xf numFmtId="2" fontId="9" fillId="0" borderId="0" xfId="3" applyNumberFormat="1" applyFont="1" applyAlignment="1">
      <alignment horizontal="center"/>
    </xf>
    <xf numFmtId="0" fontId="4" fillId="0" borderId="0" xfId="3" applyFont="1"/>
    <xf numFmtId="2" fontId="5" fillId="0" borderId="0" xfId="3" applyNumberFormat="1" applyFont="1" applyBorder="1" applyAlignment="1">
      <alignment horizontal="center"/>
    </xf>
    <xf numFmtId="2" fontId="5" fillId="0" borderId="0" xfId="3" applyNumberFormat="1" applyFont="1" applyBorder="1" applyAlignment="1"/>
    <xf numFmtId="2" fontId="4" fillId="0" borderId="0" xfId="3" applyNumberFormat="1" applyFont="1" applyBorder="1" applyAlignment="1">
      <alignment horizontal="right"/>
    </xf>
    <xf numFmtId="2" fontId="10" fillId="0" borderId="0" xfId="3" applyNumberFormat="1" applyFont="1" applyBorder="1" applyAlignment="1">
      <alignment horizontal="right"/>
    </xf>
    <xf numFmtId="2" fontId="9" fillId="0" borderId="0" xfId="3" applyNumberFormat="1" applyFont="1" applyBorder="1" applyAlignment="1"/>
    <xf numFmtId="1" fontId="9" fillId="0" borderId="0" xfId="3" applyNumberFormat="1" applyFont="1" applyBorder="1" applyAlignment="1">
      <alignment horizontal="center"/>
    </xf>
    <xf numFmtId="2" fontId="5" fillId="0" borderId="16" xfId="3" applyNumberFormat="1" applyFont="1" applyBorder="1" applyAlignment="1"/>
    <xf numFmtId="43" fontId="5" fillId="0" borderId="16" xfId="1" applyNumberFormat="1" applyFont="1" applyBorder="1" applyAlignment="1"/>
    <xf numFmtId="43" fontId="9" fillId="0" borderId="17" xfId="1" applyNumberFormat="1" applyFont="1" applyBorder="1" applyAlignment="1"/>
    <xf numFmtId="2" fontId="5" fillId="0" borderId="8" xfId="3" applyNumberFormat="1" applyFont="1" applyBorder="1" applyAlignment="1"/>
    <xf numFmtId="43" fontId="5" fillId="0" borderId="8" xfId="1" applyNumberFormat="1" applyFont="1" applyBorder="1" applyAlignment="1"/>
    <xf numFmtId="2" fontId="4" fillId="0" borderId="8" xfId="3" applyNumberFormat="1" applyFont="1" applyBorder="1" applyAlignment="1"/>
    <xf numFmtId="43" fontId="4" fillId="0" borderId="8" xfId="1" applyNumberFormat="1" applyFont="1" applyBorder="1" applyAlignment="1"/>
    <xf numFmtId="43" fontId="10" fillId="0" borderId="17" xfId="1" applyNumberFormat="1" applyFont="1" applyBorder="1" applyAlignment="1"/>
    <xf numFmtId="2" fontId="4" fillId="0" borderId="8" xfId="0" applyNumberFormat="1" applyFont="1" applyBorder="1" applyAlignment="1"/>
    <xf numFmtId="0" fontId="4" fillId="0" borderId="8" xfId="3" applyFont="1" applyBorder="1"/>
    <xf numFmtId="4" fontId="5" fillId="0" borderId="8" xfId="3" applyNumberFormat="1" applyFont="1" applyFill="1" applyBorder="1" applyAlignment="1"/>
    <xf numFmtId="4" fontId="4" fillId="0" borderId="8" xfId="0" applyNumberFormat="1" applyFont="1" applyFill="1" applyBorder="1" applyAlignment="1"/>
    <xf numFmtId="4" fontId="5" fillId="0" borderId="8" xfId="0" applyNumberFormat="1" applyFont="1" applyFill="1" applyBorder="1" applyAlignment="1"/>
    <xf numFmtId="0" fontId="5" fillId="0" borderId="0" xfId="3" applyFont="1"/>
    <xf numFmtId="3" fontId="10" fillId="0" borderId="17" xfId="1" applyNumberFormat="1" applyFont="1" applyBorder="1" applyAlignment="1">
      <alignment horizontal="center"/>
    </xf>
    <xf numFmtId="2" fontId="4" fillId="0" borderId="8" xfId="0" applyNumberFormat="1" applyFont="1" applyFill="1" applyBorder="1" applyAlignment="1" applyProtection="1">
      <alignment horizontal="left"/>
    </xf>
    <xf numFmtId="3" fontId="10" fillId="0" borderId="0" xfId="1" applyNumberFormat="1" applyFont="1" applyBorder="1" applyAlignment="1">
      <alignment horizontal="center"/>
    </xf>
    <xf numFmtId="2" fontId="5" fillId="0" borderId="8" xfId="1" applyNumberFormat="1" applyFont="1" applyFill="1" applyBorder="1" applyAlignment="1" applyProtection="1">
      <alignment horizontal="left"/>
    </xf>
    <xf numFmtId="2" fontId="5" fillId="0" borderId="15" xfId="1" applyNumberFormat="1" applyFont="1" applyFill="1" applyBorder="1" applyAlignment="1" applyProtection="1">
      <alignment horizontal="left"/>
    </xf>
    <xf numFmtId="0" fontId="4" fillId="0" borderId="0" xfId="3" applyFont="1" applyBorder="1"/>
    <xf numFmtId="2" fontId="4" fillId="0" borderId="0" xfId="3" applyNumberFormat="1" applyFont="1" applyAlignment="1"/>
    <xf numFmtId="2" fontId="10" fillId="0" borderId="0" xfId="3" applyNumberFormat="1" applyFont="1" applyAlignment="1"/>
    <xf numFmtId="4" fontId="11" fillId="0" borderId="0" xfId="3" applyNumberFormat="1" applyFont="1" applyFill="1" applyBorder="1" applyAlignment="1">
      <alignment horizontal="right"/>
    </xf>
    <xf numFmtId="0" fontId="4" fillId="0" borderId="1" xfId="2" applyFont="1" applyFill="1" applyBorder="1" applyAlignment="1">
      <alignment horizontal="center" vertical="center"/>
    </xf>
    <xf numFmtId="0" fontId="5" fillId="0" borderId="18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187" fontId="5" fillId="0" borderId="2" xfId="1" applyNumberFormat="1" applyFont="1" applyFill="1" applyBorder="1" applyAlignment="1">
      <alignment horizontal="center" vertical="center"/>
    </xf>
    <xf numFmtId="187" fontId="5" fillId="0" borderId="3" xfId="1" applyNumberFormat="1" applyFont="1" applyFill="1" applyBorder="1" applyAlignment="1">
      <alignment horizontal="center" vertical="center"/>
    </xf>
    <xf numFmtId="187" fontId="5" fillId="0" borderId="4" xfId="1" applyNumberFormat="1" applyFont="1" applyFill="1" applyBorder="1" applyAlignment="1">
      <alignment horizontal="center" vertical="center"/>
    </xf>
    <xf numFmtId="4" fontId="4" fillId="0" borderId="9" xfId="1" applyNumberFormat="1" applyFont="1" applyFill="1" applyBorder="1" applyAlignment="1">
      <alignment horizontal="center"/>
    </xf>
    <xf numFmtId="4" fontId="4" fillId="0" borderId="10" xfId="1" applyNumberFormat="1" applyFont="1" applyFill="1" applyBorder="1" applyAlignment="1">
      <alignment horizontal="center"/>
    </xf>
    <xf numFmtId="4" fontId="4" fillId="0" borderId="11" xfId="1" applyNumberFormat="1" applyFont="1" applyFill="1" applyBorder="1" applyAlignment="1">
      <alignment horizontal="center"/>
    </xf>
    <xf numFmtId="4" fontId="4" fillId="0" borderId="9" xfId="3" applyNumberFormat="1" applyFont="1" applyFill="1" applyBorder="1" applyAlignment="1">
      <alignment horizontal="center"/>
    </xf>
    <xf numFmtId="4" fontId="4" fillId="0" borderId="10" xfId="3" applyNumberFormat="1" applyFont="1" applyFill="1" applyBorder="1" applyAlignment="1">
      <alignment horizontal="center"/>
    </xf>
    <xf numFmtId="4" fontId="4" fillId="0" borderId="11" xfId="3" applyNumberFormat="1" applyFont="1" applyFill="1" applyBorder="1" applyAlignment="1">
      <alignment horizontal="center"/>
    </xf>
    <xf numFmtId="4" fontId="4" fillId="0" borderId="12" xfId="1" applyNumberFormat="1" applyFont="1" applyFill="1" applyBorder="1" applyAlignment="1">
      <alignment horizontal="center"/>
    </xf>
    <xf numFmtId="4" fontId="4" fillId="0" borderId="13" xfId="1" applyNumberFormat="1" applyFont="1" applyFill="1" applyBorder="1" applyAlignment="1">
      <alignment horizontal="center"/>
    </xf>
    <xf numFmtId="4" fontId="4" fillId="0" borderId="14" xfId="1" applyNumberFormat="1" applyFont="1" applyFill="1" applyBorder="1" applyAlignment="1">
      <alignment horizontal="center"/>
    </xf>
    <xf numFmtId="4" fontId="5" fillId="0" borderId="8" xfId="1" applyNumberFormat="1" applyFont="1" applyFill="1" applyBorder="1" applyAlignment="1">
      <alignment horizontal="right"/>
    </xf>
    <xf numFmtId="4" fontId="5" fillId="0" borderId="15" xfId="1" applyNumberFormat="1" applyFont="1" applyFill="1" applyBorder="1" applyAlignment="1">
      <alignment horizontal="right"/>
    </xf>
    <xf numFmtId="2" fontId="4" fillId="0" borderId="8" xfId="1" applyNumberFormat="1" applyFont="1" applyFill="1" applyBorder="1" applyAlignment="1" applyProtection="1">
      <alignment horizontal="left"/>
    </xf>
    <xf numFmtId="4" fontId="4" fillId="0" borderId="8" xfId="1" applyNumberFormat="1" applyFont="1" applyBorder="1" applyAlignment="1">
      <alignment horizontal="center"/>
    </xf>
    <xf numFmtId="4" fontId="5" fillId="0" borderId="8" xfId="1" applyNumberFormat="1" applyFont="1" applyBorder="1" applyAlignment="1">
      <alignment horizontal="right"/>
    </xf>
    <xf numFmtId="4" fontId="5" fillId="0" borderId="15" xfId="1" applyNumberFormat="1" applyFont="1" applyBorder="1" applyAlignment="1">
      <alignment horizontal="right"/>
    </xf>
    <xf numFmtId="4" fontId="4" fillId="0" borderId="9" xfId="1" applyNumberFormat="1" applyFont="1" applyBorder="1" applyAlignment="1">
      <alignment horizontal="center"/>
    </xf>
    <xf numFmtId="4" fontId="4" fillId="0" borderId="10" xfId="0" applyNumberFormat="1" applyFont="1" applyBorder="1" applyAlignment="1">
      <alignment horizontal="center"/>
    </xf>
    <xf numFmtId="4" fontId="4" fillId="0" borderId="11" xfId="0" applyNumberFormat="1" applyFont="1" applyBorder="1" applyAlignment="1">
      <alignment horizontal="center"/>
    </xf>
    <xf numFmtId="4" fontId="4" fillId="0" borderId="9" xfId="0" applyNumberFormat="1" applyFont="1" applyBorder="1" applyAlignment="1">
      <alignment horizontal="center"/>
    </xf>
  </cellXfs>
  <cellStyles count="5">
    <cellStyle name="เครื่องหมายจุลภาค 2" xfId="1"/>
    <cellStyle name="ปกติ" xfId="0" builtinId="0"/>
    <cellStyle name="ปกติ 2" xfId="2"/>
    <cellStyle name="ปกติ 3" xfId="4"/>
    <cellStyle name="ปกติ_ประมาณการเดือน ธค.2547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N30"/>
  <sheetViews>
    <sheetView workbookViewId="0">
      <selection activeCell="B25" sqref="B25:D25"/>
    </sheetView>
  </sheetViews>
  <sheetFormatPr defaultRowHeight="21.75"/>
  <cols>
    <col min="1" max="1" width="38.375" style="11" customWidth="1"/>
    <col min="2" max="7" width="11.5" style="5" customWidth="1"/>
    <col min="8" max="9" width="9" style="5"/>
    <col min="10" max="10" width="9" style="11"/>
    <col min="11" max="13" width="9" style="5"/>
    <col min="14" max="14" width="9" style="11"/>
    <col min="15" max="17" width="9" style="5"/>
    <col min="18" max="18" width="9" style="11"/>
    <col min="19" max="21" width="9" style="5"/>
    <col min="22" max="22" width="9" style="11"/>
    <col min="23" max="25" width="9" style="5"/>
    <col min="26" max="26" width="9" style="11"/>
    <col min="27" max="29" width="9" style="5"/>
    <col min="30" max="30" width="9" style="11"/>
    <col min="31" max="33" width="9" style="5"/>
    <col min="34" max="34" width="9" style="11"/>
    <col min="35" max="37" width="9" style="5"/>
    <col min="38" max="38" width="9" style="11"/>
    <col min="39" max="41" width="9" style="5"/>
    <col min="42" max="42" width="9" style="11"/>
    <col min="43" max="45" width="9" style="5"/>
    <col min="46" max="46" width="9" style="11"/>
    <col min="47" max="49" width="9" style="5"/>
    <col min="50" max="50" width="9" style="11"/>
    <col min="51" max="53" width="9" style="5"/>
    <col min="54" max="54" width="9" style="11"/>
    <col min="55" max="57" width="9" style="5"/>
    <col min="58" max="58" width="9" style="11"/>
    <col min="59" max="61" width="9" style="5"/>
    <col min="62" max="62" width="9" style="11"/>
    <col min="63" max="65" width="9" style="5"/>
    <col min="66" max="66" width="9" style="11"/>
    <col min="67" max="69" width="9" style="5"/>
    <col min="70" max="70" width="9" style="11"/>
    <col min="71" max="73" width="9" style="5"/>
    <col min="74" max="74" width="9" style="11"/>
    <col min="75" max="77" width="9" style="5"/>
    <col min="78" max="78" width="9" style="11"/>
    <col min="79" max="81" width="9" style="5"/>
    <col min="82" max="82" width="9" style="11"/>
    <col min="83" max="85" width="9" style="5"/>
    <col min="86" max="86" width="9" style="11"/>
    <col min="87" max="89" width="9" style="5"/>
    <col min="90" max="90" width="9" style="11"/>
    <col min="91" max="93" width="9" style="5"/>
    <col min="94" max="94" width="9" style="11"/>
    <col min="95" max="97" width="9" style="5"/>
    <col min="98" max="98" width="9" style="11"/>
    <col min="99" max="101" width="9" style="5"/>
    <col min="102" max="102" width="9" style="11"/>
    <col min="103" max="105" width="9" style="5"/>
    <col min="106" max="106" width="9" style="11"/>
    <col min="107" max="109" width="9" style="5"/>
    <col min="110" max="110" width="9" style="11"/>
    <col min="111" max="113" width="9" style="5"/>
    <col min="114" max="114" width="9" style="11"/>
    <col min="115" max="117" width="9" style="5"/>
    <col min="118" max="118" width="9" style="11"/>
    <col min="119" max="121" width="9" style="5"/>
    <col min="122" max="122" width="9" style="11"/>
    <col min="123" max="125" width="9" style="5"/>
    <col min="126" max="126" width="9" style="11"/>
    <col min="127" max="129" width="9" style="5"/>
    <col min="130" max="130" width="9" style="11"/>
    <col min="131" max="133" width="9" style="5"/>
    <col min="134" max="134" width="9" style="11"/>
    <col min="135" max="137" width="9" style="5"/>
    <col min="138" max="138" width="9" style="11"/>
    <col min="139" max="141" width="9" style="5"/>
    <col min="142" max="142" width="9" style="11"/>
    <col min="143" max="145" width="9" style="5"/>
    <col min="146" max="146" width="9" style="11"/>
    <col min="147" max="149" width="9" style="5"/>
    <col min="150" max="150" width="9" style="11"/>
    <col min="151" max="153" width="9" style="5"/>
    <col min="154" max="154" width="9" style="11"/>
    <col min="155" max="157" width="9" style="5"/>
    <col min="158" max="158" width="9" style="11"/>
    <col min="159" max="161" width="9" style="5"/>
    <col min="162" max="162" width="9" style="11"/>
    <col min="163" max="165" width="9" style="5"/>
    <col min="166" max="166" width="9" style="11"/>
    <col min="167" max="169" width="9" style="5"/>
    <col min="170" max="170" width="9" style="11"/>
    <col min="171" max="16384" width="9" style="5"/>
  </cols>
  <sheetData>
    <row r="1" spans="1:170" s="4" customFormat="1" ht="24">
      <c r="A1" s="1" t="s">
        <v>55</v>
      </c>
      <c r="B1" s="2"/>
      <c r="C1" s="2"/>
      <c r="D1" s="2"/>
      <c r="E1" s="2"/>
      <c r="F1" s="2"/>
      <c r="G1" s="2"/>
      <c r="I1" s="5"/>
      <c r="J1" s="3"/>
      <c r="N1" s="3"/>
      <c r="R1" s="3"/>
      <c r="V1" s="3"/>
      <c r="Z1" s="3"/>
      <c r="AD1" s="3"/>
      <c r="AH1" s="3"/>
      <c r="AL1" s="3"/>
      <c r="AP1" s="3"/>
      <c r="AT1" s="3"/>
      <c r="AX1" s="3"/>
      <c r="BB1" s="3"/>
      <c r="BF1" s="3"/>
      <c r="BJ1" s="3"/>
      <c r="BN1" s="3"/>
      <c r="BR1" s="3"/>
      <c r="BV1" s="3"/>
      <c r="BZ1" s="3"/>
      <c r="CD1" s="3"/>
      <c r="CH1" s="3"/>
      <c r="CL1" s="3"/>
      <c r="CP1" s="3"/>
      <c r="CT1" s="3"/>
      <c r="CX1" s="3"/>
      <c r="DB1" s="3"/>
      <c r="DF1" s="3"/>
      <c r="DJ1" s="3"/>
      <c r="DN1" s="3"/>
      <c r="DR1" s="3"/>
      <c r="DV1" s="3"/>
      <c r="DZ1" s="3"/>
      <c r="ED1" s="3"/>
      <c r="EH1" s="3"/>
      <c r="EL1" s="3"/>
      <c r="EP1" s="3"/>
      <c r="ET1" s="3"/>
      <c r="EX1" s="3"/>
      <c r="FB1" s="3"/>
      <c r="FF1" s="3"/>
      <c r="FJ1" s="3"/>
      <c r="FN1" s="3"/>
    </row>
    <row r="2" spans="1:170">
      <c r="A2" s="6"/>
      <c r="B2" s="8"/>
      <c r="C2" s="9"/>
      <c r="D2" s="9"/>
      <c r="E2" s="9"/>
      <c r="F2" s="9"/>
      <c r="G2" s="10" t="s">
        <v>0</v>
      </c>
    </row>
    <row r="3" spans="1:170">
      <c r="A3" s="65"/>
      <c r="B3" s="68" t="s">
        <v>54</v>
      </c>
      <c r="C3" s="69"/>
      <c r="D3" s="69"/>
      <c r="E3" s="69"/>
      <c r="F3" s="69"/>
      <c r="G3" s="70"/>
    </row>
    <row r="4" spans="1:170">
      <c r="A4" s="66" t="s">
        <v>1</v>
      </c>
      <c r="B4" s="68" t="s">
        <v>47</v>
      </c>
      <c r="C4" s="69"/>
      <c r="D4" s="70"/>
      <c r="E4" s="68" t="s">
        <v>48</v>
      </c>
      <c r="F4" s="69"/>
      <c r="G4" s="70"/>
    </row>
    <row r="5" spans="1:170">
      <c r="A5" s="67"/>
      <c r="B5" s="12" t="s">
        <v>2</v>
      </c>
      <c r="C5" s="12" t="s">
        <v>3</v>
      </c>
      <c r="D5" s="13" t="s">
        <v>4</v>
      </c>
      <c r="E5" s="12" t="s">
        <v>2</v>
      </c>
      <c r="F5" s="12" t="s">
        <v>3</v>
      </c>
      <c r="G5" s="13" t="s">
        <v>4</v>
      </c>
    </row>
    <row r="6" spans="1:170">
      <c r="A6" s="14" t="s">
        <v>5</v>
      </c>
      <c r="B6" s="15">
        <f t="shared" ref="B6:G6" si="0">B7+B10+B16</f>
        <v>1594.0200000000002</v>
      </c>
      <c r="C6" s="15">
        <f t="shared" si="0"/>
        <v>6751.5700000000006</v>
      </c>
      <c r="D6" s="16">
        <f t="shared" si="0"/>
        <v>8345.59</v>
      </c>
      <c r="E6" s="15">
        <f t="shared" si="0"/>
        <v>1646.3899999999999</v>
      </c>
      <c r="F6" s="15">
        <f t="shared" si="0"/>
        <v>7343.95</v>
      </c>
      <c r="G6" s="16">
        <f t="shared" si="0"/>
        <v>8990.34</v>
      </c>
    </row>
    <row r="7" spans="1:170">
      <c r="A7" s="17" t="s">
        <v>6</v>
      </c>
      <c r="B7" s="18">
        <f t="shared" ref="B7:G7" si="1">SUM(B8:B9)</f>
        <v>225</v>
      </c>
      <c r="C7" s="18">
        <f t="shared" si="1"/>
        <v>6205.6</v>
      </c>
      <c r="D7" s="19">
        <f t="shared" si="1"/>
        <v>6430.6</v>
      </c>
      <c r="E7" s="18">
        <f t="shared" si="1"/>
        <v>577.87</v>
      </c>
      <c r="F7" s="18">
        <f t="shared" si="1"/>
        <v>6755.79</v>
      </c>
      <c r="G7" s="19">
        <f t="shared" si="1"/>
        <v>7333.6600000000008</v>
      </c>
    </row>
    <row r="8" spans="1:170">
      <c r="A8" s="20" t="s">
        <v>7</v>
      </c>
      <c r="B8" s="21">
        <v>225</v>
      </c>
      <c r="C8" s="21">
        <v>487.48</v>
      </c>
      <c r="D8" s="21">
        <f>SUM(B8:C8)</f>
        <v>712.48</v>
      </c>
      <c r="E8" s="21">
        <v>67.53</v>
      </c>
      <c r="F8" s="21">
        <v>452.9</v>
      </c>
      <c r="G8" s="21">
        <f>SUM(E8:F8)</f>
        <v>520.42999999999995</v>
      </c>
    </row>
    <row r="9" spans="1:170">
      <c r="A9" s="20" t="s">
        <v>8</v>
      </c>
      <c r="B9" s="21">
        <v>0</v>
      </c>
      <c r="C9" s="21">
        <v>5718.12</v>
      </c>
      <c r="D9" s="21">
        <f>SUM(B9:C9)</f>
        <v>5718.12</v>
      </c>
      <c r="E9" s="21">
        <v>510.34</v>
      </c>
      <c r="F9" s="21">
        <v>6302.89</v>
      </c>
      <c r="G9" s="21">
        <f>SUM(E9:F9)</f>
        <v>6813.2300000000005</v>
      </c>
    </row>
    <row r="10" spans="1:170">
      <c r="A10" s="17" t="s">
        <v>9</v>
      </c>
      <c r="B10" s="18">
        <f t="shared" ref="B10:G10" si="2">SUM(B11:B15)</f>
        <v>1369.0200000000002</v>
      </c>
      <c r="C10" s="18">
        <f t="shared" si="2"/>
        <v>0</v>
      </c>
      <c r="D10" s="19">
        <f t="shared" si="2"/>
        <v>1369.0200000000002</v>
      </c>
      <c r="E10" s="18">
        <f t="shared" si="2"/>
        <v>1068.52</v>
      </c>
      <c r="F10" s="18">
        <f t="shared" si="2"/>
        <v>0</v>
      </c>
      <c r="G10" s="19">
        <f t="shared" si="2"/>
        <v>1068.52</v>
      </c>
    </row>
    <row r="11" spans="1:170">
      <c r="A11" s="20" t="s">
        <v>10</v>
      </c>
      <c r="B11" s="21">
        <v>1100.92</v>
      </c>
      <c r="C11" s="21">
        <v>0</v>
      </c>
      <c r="D11" s="21">
        <f t="shared" ref="D11:D16" si="3">SUM(B11:C11)</f>
        <v>1100.92</v>
      </c>
      <c r="E11" s="21">
        <v>989.78</v>
      </c>
      <c r="F11" s="21">
        <v>0</v>
      </c>
      <c r="G11" s="21">
        <f t="shared" ref="G11:G16" si="4">SUM(E11:F11)</f>
        <v>989.78</v>
      </c>
    </row>
    <row r="12" spans="1:170">
      <c r="A12" s="20" t="s">
        <v>11</v>
      </c>
      <c r="B12" s="21">
        <v>78.430000000000007</v>
      </c>
      <c r="C12" s="21">
        <v>0</v>
      </c>
      <c r="D12" s="21">
        <f t="shared" si="3"/>
        <v>78.430000000000007</v>
      </c>
      <c r="E12" s="21">
        <v>5.19</v>
      </c>
      <c r="F12" s="21">
        <v>0</v>
      </c>
      <c r="G12" s="21">
        <f t="shared" si="4"/>
        <v>5.19</v>
      </c>
    </row>
    <row r="13" spans="1:170">
      <c r="A13" s="22" t="s">
        <v>12</v>
      </c>
      <c r="B13" s="21">
        <v>101.24</v>
      </c>
      <c r="C13" s="21">
        <v>0</v>
      </c>
      <c r="D13" s="21">
        <f t="shared" si="3"/>
        <v>101.24</v>
      </c>
      <c r="E13" s="21">
        <v>30.79</v>
      </c>
      <c r="F13" s="21">
        <v>0</v>
      </c>
      <c r="G13" s="21">
        <f t="shared" si="4"/>
        <v>30.79</v>
      </c>
    </row>
    <row r="14" spans="1:170">
      <c r="A14" s="23" t="s">
        <v>13</v>
      </c>
      <c r="B14" s="21">
        <v>68.17</v>
      </c>
      <c r="C14" s="21">
        <v>0</v>
      </c>
      <c r="D14" s="21">
        <f t="shared" si="3"/>
        <v>68.17</v>
      </c>
      <c r="E14" s="21">
        <v>32.9</v>
      </c>
      <c r="F14" s="21">
        <v>0</v>
      </c>
      <c r="G14" s="21">
        <f t="shared" si="4"/>
        <v>32.9</v>
      </c>
    </row>
    <row r="15" spans="1:170">
      <c r="A15" s="20" t="s">
        <v>14</v>
      </c>
      <c r="B15" s="21">
        <v>20.260000000000002</v>
      </c>
      <c r="C15" s="21">
        <v>0</v>
      </c>
      <c r="D15" s="21">
        <f t="shared" si="3"/>
        <v>20.260000000000002</v>
      </c>
      <c r="E15" s="21">
        <v>9.86</v>
      </c>
      <c r="F15" s="21">
        <v>0</v>
      </c>
      <c r="G15" s="21">
        <f t="shared" si="4"/>
        <v>9.86</v>
      </c>
    </row>
    <row r="16" spans="1:170">
      <c r="A16" s="24" t="s">
        <v>15</v>
      </c>
      <c r="B16" s="18"/>
      <c r="C16" s="18">
        <f>ROUND(((C7+C10)*0.07),2)+ROUND(((B7+B10)*0.07),2)</f>
        <v>545.97</v>
      </c>
      <c r="D16" s="18">
        <f t="shared" si="3"/>
        <v>545.97</v>
      </c>
      <c r="E16" s="18"/>
      <c r="F16" s="18">
        <f>ROUND(((F7+F10)*0.07),2)+ROUND(((E7+E10)*0.07),2)</f>
        <v>588.16000000000008</v>
      </c>
      <c r="G16" s="19">
        <f t="shared" si="4"/>
        <v>588.16000000000008</v>
      </c>
    </row>
    <row r="17" spans="1:170">
      <c r="A17" s="17" t="s">
        <v>16</v>
      </c>
      <c r="B17" s="18">
        <f t="shared" ref="B17:G17" si="5">SUM(B18:B21)</f>
        <v>0</v>
      </c>
      <c r="C17" s="18">
        <f t="shared" si="5"/>
        <v>3939.5299999999997</v>
      </c>
      <c r="D17" s="19">
        <f t="shared" si="5"/>
        <v>3939.5299999999997</v>
      </c>
      <c r="E17" s="18">
        <f t="shared" si="5"/>
        <v>0</v>
      </c>
      <c r="F17" s="18">
        <f t="shared" si="5"/>
        <v>3887.97</v>
      </c>
      <c r="G17" s="19">
        <f t="shared" si="5"/>
        <v>3887.97</v>
      </c>
    </row>
    <row r="18" spans="1:170">
      <c r="A18" s="20" t="s">
        <v>17</v>
      </c>
      <c r="B18" s="21">
        <v>0</v>
      </c>
      <c r="C18" s="21">
        <v>1964.05</v>
      </c>
      <c r="D18" s="21">
        <f>SUM(B18:C18)</f>
        <v>1964.05</v>
      </c>
      <c r="E18" s="21">
        <v>0</v>
      </c>
      <c r="F18" s="21">
        <v>1606.06</v>
      </c>
      <c r="G18" s="21">
        <f>SUM(E18:F18)</f>
        <v>1606.06</v>
      </c>
    </row>
    <row r="19" spans="1:170">
      <c r="A19" s="20" t="s">
        <v>18</v>
      </c>
      <c r="B19" s="21">
        <v>0</v>
      </c>
      <c r="C19" s="21">
        <v>139.72</v>
      </c>
      <c r="D19" s="21">
        <f>SUM(B19:C19)</f>
        <v>139.72</v>
      </c>
      <c r="E19" s="21">
        <v>0</v>
      </c>
      <c r="F19" s="21">
        <v>132.62</v>
      </c>
      <c r="G19" s="21">
        <f>SUM(E19:F19)</f>
        <v>132.62</v>
      </c>
    </row>
    <row r="20" spans="1:170" s="26" customFormat="1">
      <c r="A20" s="25" t="s">
        <v>19</v>
      </c>
      <c r="B20" s="21">
        <v>0</v>
      </c>
      <c r="C20" s="21">
        <v>29.35</v>
      </c>
      <c r="D20" s="21">
        <f>SUM(B20:C20)</f>
        <v>29.35</v>
      </c>
      <c r="E20" s="21">
        <v>0</v>
      </c>
      <c r="F20" s="21">
        <v>21.29</v>
      </c>
      <c r="G20" s="21">
        <f>SUM(E20:F20)</f>
        <v>21.29</v>
      </c>
    </row>
    <row r="21" spans="1:170">
      <c r="A21" s="20" t="s">
        <v>20</v>
      </c>
      <c r="B21" s="21">
        <v>0</v>
      </c>
      <c r="C21" s="21">
        <v>1806.41</v>
      </c>
      <c r="D21" s="21">
        <f>SUM(B21:C21)</f>
        <v>1806.41</v>
      </c>
      <c r="E21" s="21">
        <v>0</v>
      </c>
      <c r="F21" s="21">
        <v>2128</v>
      </c>
      <c r="G21" s="21">
        <f>SUM(E21:F21)</f>
        <v>2128</v>
      </c>
    </row>
    <row r="22" spans="1:170">
      <c r="A22" s="17" t="s">
        <v>21</v>
      </c>
      <c r="B22" s="18">
        <f t="shared" ref="B22:G22" si="6">B6+B17</f>
        <v>1594.0200000000002</v>
      </c>
      <c r="C22" s="18">
        <f t="shared" si="6"/>
        <v>10691.1</v>
      </c>
      <c r="D22" s="19">
        <f t="shared" si="6"/>
        <v>12285.119999999999</v>
      </c>
      <c r="E22" s="18">
        <f t="shared" si="6"/>
        <v>1646.3899999999999</v>
      </c>
      <c r="F22" s="18">
        <f t="shared" si="6"/>
        <v>11231.92</v>
      </c>
      <c r="G22" s="19">
        <f t="shared" si="6"/>
        <v>12878.31</v>
      </c>
    </row>
    <row r="23" spans="1:170">
      <c r="A23" s="17" t="s">
        <v>22</v>
      </c>
      <c r="B23" s="19">
        <f>ROUND(B22/B24,2)</f>
        <v>6.35</v>
      </c>
      <c r="C23" s="19">
        <f>ROUND(C22/B24,2)</f>
        <v>42.57</v>
      </c>
      <c r="D23" s="19">
        <f>ROUND(D22/B24,2)</f>
        <v>48.91</v>
      </c>
      <c r="E23" s="19">
        <f>ROUND(E22/E24,2)</f>
        <v>6.94</v>
      </c>
      <c r="F23" s="19">
        <f>ROUND(F22/E24,2)</f>
        <v>47.34</v>
      </c>
      <c r="G23" s="19">
        <f>ROUND(G22/E24,2)</f>
        <v>54.28</v>
      </c>
    </row>
    <row r="24" spans="1:170">
      <c r="A24" s="25" t="s">
        <v>23</v>
      </c>
      <c r="B24" s="74">
        <v>251.16</v>
      </c>
      <c r="C24" s="75"/>
      <c r="D24" s="76"/>
      <c r="E24" s="71">
        <v>237.25</v>
      </c>
      <c r="F24" s="72"/>
      <c r="G24" s="73"/>
    </row>
    <row r="25" spans="1:170">
      <c r="A25" s="25" t="s">
        <v>24</v>
      </c>
      <c r="B25" s="77">
        <v>48.69</v>
      </c>
      <c r="C25" s="78"/>
      <c r="D25" s="79"/>
      <c r="E25" s="77">
        <v>48.69</v>
      </c>
      <c r="F25" s="78"/>
      <c r="G25" s="79"/>
    </row>
    <row r="26" spans="1:170">
      <c r="A26" s="25" t="s">
        <v>25</v>
      </c>
      <c r="B26" s="71">
        <f>B24*B25</f>
        <v>12228.980399999999</v>
      </c>
      <c r="C26" s="72"/>
      <c r="D26" s="73"/>
      <c r="E26" s="71">
        <f>E24*E25</f>
        <v>11551.702499999999</v>
      </c>
      <c r="F26" s="72"/>
      <c r="G26" s="73"/>
    </row>
    <row r="27" spans="1:170" s="7" customFormat="1">
      <c r="A27" s="27" t="s">
        <v>26</v>
      </c>
      <c r="B27" s="19">
        <f>B26-B22</f>
        <v>10634.960399999998</v>
      </c>
      <c r="C27" s="19"/>
      <c r="D27" s="19">
        <f>B26-D22</f>
        <v>-56.139600000000428</v>
      </c>
      <c r="E27" s="80">
        <f>E26-E22</f>
        <v>9905.3125</v>
      </c>
      <c r="F27" s="80"/>
      <c r="G27" s="80">
        <f>E26-G22</f>
        <v>-1326.6075000000001</v>
      </c>
      <c r="J27" s="6"/>
      <c r="N27" s="6"/>
      <c r="R27" s="6"/>
      <c r="V27" s="6"/>
      <c r="Z27" s="6"/>
      <c r="AD27" s="6"/>
      <c r="AH27" s="6"/>
      <c r="AL27" s="6"/>
      <c r="AP27" s="6"/>
      <c r="AT27" s="6"/>
      <c r="AX27" s="6"/>
      <c r="BB27" s="6"/>
      <c r="BF27" s="6"/>
      <c r="BJ27" s="6"/>
      <c r="BN27" s="6"/>
      <c r="BR27" s="6"/>
      <c r="BV27" s="6"/>
      <c r="BZ27" s="6"/>
      <c r="CD27" s="6"/>
      <c r="CH27" s="6"/>
      <c r="CL27" s="6"/>
      <c r="CP27" s="6"/>
      <c r="CT27" s="6"/>
      <c r="CX27" s="6"/>
      <c r="DB27" s="6"/>
      <c r="DF27" s="6"/>
      <c r="DJ27" s="6"/>
      <c r="DN27" s="6"/>
      <c r="DR27" s="6"/>
      <c r="DV27" s="6"/>
      <c r="DZ27" s="6"/>
      <c r="ED27" s="6"/>
      <c r="EH27" s="6"/>
      <c r="EL27" s="6"/>
      <c r="EP27" s="6"/>
      <c r="ET27" s="6"/>
      <c r="EX27" s="6"/>
      <c r="FB27" s="6"/>
      <c r="FF27" s="6"/>
      <c r="FJ27" s="6"/>
      <c r="FN27" s="6"/>
    </row>
    <row r="28" spans="1:170" s="7" customFormat="1">
      <c r="A28" s="28" t="s">
        <v>27</v>
      </c>
      <c r="B28" s="81">
        <f>B25-B23</f>
        <v>42.339999999999996</v>
      </c>
      <c r="C28" s="81"/>
      <c r="D28" s="81">
        <f>B25-D23</f>
        <v>-0.21999999999999886</v>
      </c>
      <c r="E28" s="81">
        <f>E25-E23</f>
        <v>41.75</v>
      </c>
      <c r="F28" s="81"/>
      <c r="G28" s="81">
        <f>E25-G23</f>
        <v>-5.5900000000000034</v>
      </c>
      <c r="J28" s="6"/>
      <c r="N28" s="6"/>
      <c r="R28" s="6"/>
      <c r="V28" s="6"/>
      <c r="Z28" s="6"/>
      <c r="AD28" s="6"/>
      <c r="AH28" s="6"/>
      <c r="AL28" s="6"/>
      <c r="AP28" s="6"/>
      <c r="AT28" s="6"/>
      <c r="AX28" s="6"/>
      <c r="BB28" s="6"/>
      <c r="BF28" s="6"/>
      <c r="BJ28" s="6"/>
      <c r="BN28" s="6"/>
      <c r="BR28" s="6"/>
      <c r="BV28" s="6"/>
      <c r="BZ28" s="6"/>
      <c r="CD28" s="6"/>
      <c r="CH28" s="6"/>
      <c r="CL28" s="6"/>
      <c r="CP28" s="6"/>
      <c r="CT28" s="6"/>
      <c r="CX28" s="6"/>
      <c r="DB28" s="6"/>
      <c r="DF28" s="6"/>
      <c r="DJ28" s="6"/>
      <c r="DN28" s="6"/>
      <c r="DR28" s="6"/>
      <c r="DV28" s="6"/>
      <c r="DZ28" s="6"/>
      <c r="ED28" s="6"/>
      <c r="EH28" s="6"/>
      <c r="EL28" s="6"/>
      <c r="EP28" s="6"/>
      <c r="ET28" s="6"/>
      <c r="EX28" s="6"/>
      <c r="FB28" s="6"/>
      <c r="FF28" s="6"/>
      <c r="FJ28" s="6"/>
      <c r="FN28" s="6"/>
    </row>
    <row r="29" spans="1:170">
      <c r="A29" s="29"/>
    </row>
    <row r="30" spans="1:170">
      <c r="A30" s="30"/>
    </row>
  </sheetData>
  <mergeCells count="9">
    <mergeCell ref="B3:G3"/>
    <mergeCell ref="B25:D25"/>
    <mergeCell ref="E25:G25"/>
    <mergeCell ref="B26:D26"/>
    <mergeCell ref="E26:G26"/>
    <mergeCell ref="B4:D4"/>
    <mergeCell ref="E4:G4"/>
    <mergeCell ref="B24:D24"/>
    <mergeCell ref="E24:G24"/>
  </mergeCells>
  <printOptions horizontalCentered="1"/>
  <pageMargins left="0.18" right="0.17" top="0.75" bottom="0.75" header="0.3" footer="0.3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4"/>
  <sheetViews>
    <sheetView tabSelected="1" zoomScaleNormal="100" workbookViewId="0">
      <selection activeCell="G9" sqref="G9"/>
    </sheetView>
  </sheetViews>
  <sheetFormatPr defaultRowHeight="21.75"/>
  <cols>
    <col min="1" max="1" width="37.875" style="62" customWidth="1"/>
    <col min="2" max="7" width="11.5" style="62" customWidth="1"/>
    <col min="8" max="8" width="9" style="63"/>
    <col min="9" max="16384" width="9" style="35"/>
  </cols>
  <sheetData>
    <row r="1" spans="1:8" ht="24">
      <c r="A1" s="31" t="s">
        <v>56</v>
      </c>
      <c r="B1" s="32"/>
      <c r="C1" s="32"/>
      <c r="D1" s="33"/>
      <c r="E1" s="32"/>
      <c r="F1" s="32"/>
      <c r="G1" s="33"/>
      <c r="H1" s="34"/>
    </row>
    <row r="2" spans="1:8">
      <c r="A2" s="36"/>
      <c r="B2" s="37"/>
      <c r="C2" s="37"/>
      <c r="D2" s="38"/>
      <c r="E2" s="37"/>
      <c r="F2" s="37"/>
      <c r="G2" s="38" t="s">
        <v>28</v>
      </c>
      <c r="H2" s="39"/>
    </row>
    <row r="3" spans="1:8">
      <c r="A3" s="65"/>
      <c r="B3" s="68" t="s">
        <v>54</v>
      </c>
      <c r="C3" s="69"/>
      <c r="D3" s="69"/>
      <c r="E3" s="69"/>
      <c r="F3" s="69"/>
      <c r="G3" s="70"/>
      <c r="H3" s="39"/>
    </row>
    <row r="4" spans="1:8">
      <c r="A4" s="66" t="s">
        <v>1</v>
      </c>
      <c r="B4" s="68" t="s">
        <v>47</v>
      </c>
      <c r="C4" s="69"/>
      <c r="D4" s="70"/>
      <c r="E4" s="68" t="s">
        <v>48</v>
      </c>
      <c r="F4" s="69"/>
      <c r="G4" s="70"/>
      <c r="H4" s="40"/>
    </row>
    <row r="5" spans="1:8">
      <c r="A5" s="67"/>
      <c r="B5" s="12" t="s">
        <v>2</v>
      </c>
      <c r="C5" s="12" t="s">
        <v>3</v>
      </c>
      <c r="D5" s="13" t="s">
        <v>4</v>
      </c>
      <c r="E5" s="12" t="s">
        <v>2</v>
      </c>
      <c r="F5" s="12" t="s">
        <v>3</v>
      </c>
      <c r="G5" s="13" t="s">
        <v>4</v>
      </c>
      <c r="H5" s="41"/>
    </row>
    <row r="6" spans="1:8">
      <c r="A6" s="42" t="s">
        <v>29</v>
      </c>
      <c r="B6" s="43">
        <f t="shared" ref="B6:F6" si="0">B7+B12+B20</f>
        <v>2123.0699999999997</v>
      </c>
      <c r="C6" s="43">
        <f t="shared" si="0"/>
        <v>1014.2099999999999</v>
      </c>
      <c r="D6" s="43">
        <f t="shared" si="0"/>
        <v>3137.28</v>
      </c>
      <c r="E6" s="43">
        <f t="shared" si="0"/>
        <v>2205.75</v>
      </c>
      <c r="F6" s="43">
        <f t="shared" si="0"/>
        <v>1178.57</v>
      </c>
      <c r="G6" s="43">
        <f>G7+G12+G20</f>
        <v>3384.3199999999997</v>
      </c>
      <c r="H6" s="44"/>
    </row>
    <row r="7" spans="1:8">
      <c r="A7" s="45" t="s">
        <v>30</v>
      </c>
      <c r="B7" s="46">
        <f>SUM(B8:B11)</f>
        <v>1304.1599999999999</v>
      </c>
      <c r="C7" s="46">
        <f t="shared" ref="C7:G7" si="1">SUM(C8:C11)</f>
        <v>684.06999999999994</v>
      </c>
      <c r="D7" s="46">
        <f t="shared" si="1"/>
        <v>1988.23</v>
      </c>
      <c r="E7" s="46">
        <f t="shared" si="1"/>
        <v>1100.19</v>
      </c>
      <c r="F7" s="46">
        <f t="shared" si="1"/>
        <v>1002.27</v>
      </c>
      <c r="G7" s="46">
        <f t="shared" si="1"/>
        <v>2102.46</v>
      </c>
      <c r="H7" s="44"/>
    </row>
    <row r="8" spans="1:8">
      <c r="A8" s="47" t="s">
        <v>53</v>
      </c>
      <c r="B8" s="48">
        <v>639.01</v>
      </c>
      <c r="C8" s="48">
        <v>46.66</v>
      </c>
      <c r="D8" s="48">
        <f t="shared" ref="D8:D24" si="2">SUM(B8:C8)</f>
        <v>685.67</v>
      </c>
      <c r="E8" s="48">
        <v>565.04999999999995</v>
      </c>
      <c r="F8" s="48">
        <v>187.79</v>
      </c>
      <c r="G8" s="48">
        <f t="shared" ref="G8:G24" si="3">SUM(E8:F8)</f>
        <v>752.83999999999992</v>
      </c>
      <c r="H8" s="49"/>
    </row>
    <row r="9" spans="1:8">
      <c r="A9" s="47" t="s">
        <v>52</v>
      </c>
      <c r="B9" s="48">
        <v>59.66</v>
      </c>
      <c r="C9" s="48">
        <v>55.83</v>
      </c>
      <c r="D9" s="48">
        <f t="shared" si="2"/>
        <v>115.49</v>
      </c>
      <c r="E9" s="48">
        <v>38.869999999999997</v>
      </c>
      <c r="F9" s="48">
        <v>64.959999999999994</v>
      </c>
      <c r="G9" s="48">
        <f t="shared" si="3"/>
        <v>103.82999999999998</v>
      </c>
      <c r="H9" s="49"/>
    </row>
    <row r="10" spans="1:8">
      <c r="A10" s="47" t="s">
        <v>31</v>
      </c>
      <c r="B10" s="48">
        <v>201.96</v>
      </c>
      <c r="C10" s="48">
        <v>442.13</v>
      </c>
      <c r="D10" s="48">
        <f t="shared" si="2"/>
        <v>644.09</v>
      </c>
      <c r="E10" s="48">
        <v>129.16999999999999</v>
      </c>
      <c r="F10" s="48">
        <v>659.49</v>
      </c>
      <c r="G10" s="48">
        <f t="shared" si="3"/>
        <v>788.66</v>
      </c>
      <c r="H10" s="49"/>
    </row>
    <row r="11" spans="1:8">
      <c r="A11" s="47" t="s">
        <v>32</v>
      </c>
      <c r="B11" s="48">
        <v>403.53</v>
      </c>
      <c r="C11" s="48">
        <v>139.44999999999999</v>
      </c>
      <c r="D11" s="48">
        <f t="shared" si="2"/>
        <v>542.98</v>
      </c>
      <c r="E11" s="48">
        <v>367.1</v>
      </c>
      <c r="F11" s="48">
        <v>90.03</v>
      </c>
      <c r="G11" s="48">
        <f t="shared" si="3"/>
        <v>457.13</v>
      </c>
      <c r="H11" s="49"/>
    </row>
    <row r="12" spans="1:8">
      <c r="A12" s="45" t="s">
        <v>33</v>
      </c>
      <c r="B12" s="46">
        <f>SUM(B13:B19)</f>
        <v>818.91000000000008</v>
      </c>
      <c r="C12" s="46">
        <f t="shared" ref="C12:G12" si="4">SUM(C13:C19)</f>
        <v>224.05</v>
      </c>
      <c r="D12" s="46">
        <f t="shared" si="4"/>
        <v>1042.96</v>
      </c>
      <c r="E12" s="46">
        <f t="shared" si="4"/>
        <v>1105.56</v>
      </c>
      <c r="F12" s="46">
        <f t="shared" si="4"/>
        <v>61.85</v>
      </c>
      <c r="G12" s="46">
        <f t="shared" si="4"/>
        <v>1167.4100000000001</v>
      </c>
      <c r="H12" s="44"/>
    </row>
    <row r="13" spans="1:8">
      <c r="A13" s="47" t="s">
        <v>51</v>
      </c>
      <c r="B13" s="48">
        <v>101.37</v>
      </c>
      <c r="C13" s="48">
        <v>181.11</v>
      </c>
      <c r="D13" s="48">
        <f t="shared" si="2"/>
        <v>282.48</v>
      </c>
      <c r="E13" s="48">
        <v>271.52</v>
      </c>
      <c r="F13" s="48">
        <v>61.85</v>
      </c>
      <c r="G13" s="48">
        <f t="shared" si="3"/>
        <v>333.37</v>
      </c>
      <c r="H13" s="49"/>
    </row>
    <row r="14" spans="1:8">
      <c r="A14" s="47" t="s">
        <v>34</v>
      </c>
      <c r="B14" s="48">
        <v>528.74</v>
      </c>
      <c r="C14" s="48">
        <v>42.94</v>
      </c>
      <c r="D14" s="48">
        <f t="shared" si="2"/>
        <v>571.68000000000006</v>
      </c>
      <c r="E14" s="48">
        <v>573.92999999999995</v>
      </c>
      <c r="F14" s="48">
        <v>0</v>
      </c>
      <c r="G14" s="48">
        <f t="shared" si="3"/>
        <v>573.92999999999995</v>
      </c>
      <c r="H14" s="49"/>
    </row>
    <row r="15" spans="1:8">
      <c r="A15" s="50" t="s">
        <v>35</v>
      </c>
      <c r="B15" s="48">
        <v>40.43</v>
      </c>
      <c r="C15" s="48">
        <v>0</v>
      </c>
      <c r="D15" s="48">
        <f t="shared" si="2"/>
        <v>40.43</v>
      </c>
      <c r="E15" s="48">
        <v>72.19</v>
      </c>
      <c r="F15" s="48">
        <v>0</v>
      </c>
      <c r="G15" s="48">
        <f t="shared" si="3"/>
        <v>72.19</v>
      </c>
      <c r="H15" s="49"/>
    </row>
    <row r="16" spans="1:8">
      <c r="A16" s="50" t="s">
        <v>49</v>
      </c>
      <c r="B16" s="48">
        <v>0.45</v>
      </c>
      <c r="C16" s="48">
        <v>0</v>
      </c>
      <c r="D16" s="48">
        <f t="shared" si="2"/>
        <v>0.45</v>
      </c>
      <c r="E16" s="48">
        <v>0</v>
      </c>
      <c r="F16" s="48">
        <v>0</v>
      </c>
      <c r="G16" s="48">
        <f t="shared" si="3"/>
        <v>0</v>
      </c>
      <c r="H16" s="49"/>
    </row>
    <row r="17" spans="1:8">
      <c r="A17" s="50" t="s">
        <v>36</v>
      </c>
      <c r="B17" s="48">
        <v>33.840000000000003</v>
      </c>
      <c r="C17" s="48">
        <v>0</v>
      </c>
      <c r="D17" s="48">
        <f t="shared" si="2"/>
        <v>33.840000000000003</v>
      </c>
      <c r="E17" s="48">
        <v>72.14</v>
      </c>
      <c r="F17" s="48">
        <v>0</v>
      </c>
      <c r="G17" s="48">
        <f t="shared" si="3"/>
        <v>72.14</v>
      </c>
      <c r="H17" s="49"/>
    </row>
    <row r="18" spans="1:8">
      <c r="A18" s="50" t="s">
        <v>50</v>
      </c>
      <c r="B18" s="48">
        <v>83.98</v>
      </c>
      <c r="C18" s="48">
        <v>0</v>
      </c>
      <c r="D18" s="48">
        <f t="shared" si="2"/>
        <v>83.98</v>
      </c>
      <c r="E18" s="48">
        <v>82.57</v>
      </c>
      <c r="F18" s="48">
        <v>0</v>
      </c>
      <c r="G18" s="48">
        <f t="shared" si="3"/>
        <v>82.57</v>
      </c>
      <c r="H18" s="49"/>
    </row>
    <row r="19" spans="1:8">
      <c r="A19" s="51" t="s">
        <v>14</v>
      </c>
      <c r="B19" s="48">
        <v>30.1</v>
      </c>
      <c r="C19" s="48">
        <v>0</v>
      </c>
      <c r="D19" s="48">
        <f t="shared" si="2"/>
        <v>30.1</v>
      </c>
      <c r="E19" s="48">
        <v>33.21</v>
      </c>
      <c r="F19" s="48">
        <v>0</v>
      </c>
      <c r="G19" s="48">
        <f t="shared" si="3"/>
        <v>33.21</v>
      </c>
      <c r="H19" s="49"/>
    </row>
    <row r="20" spans="1:8">
      <c r="A20" s="52" t="s">
        <v>37</v>
      </c>
      <c r="B20" s="46">
        <v>0</v>
      </c>
      <c r="C20" s="46">
        <f>ROUND(((C7+C12+B7+B12)*0.07*6/12),2)</f>
        <v>106.09</v>
      </c>
      <c r="D20" s="17">
        <f t="shared" si="2"/>
        <v>106.09</v>
      </c>
      <c r="E20" s="46">
        <v>0</v>
      </c>
      <c r="F20" s="46">
        <f>ROUND(((F7+F12+E7+E12)*0.07*6/12),2)</f>
        <v>114.45</v>
      </c>
      <c r="G20" s="17">
        <f t="shared" si="3"/>
        <v>114.45</v>
      </c>
      <c r="H20" s="44"/>
    </row>
    <row r="21" spans="1:8">
      <c r="A21" s="45" t="s">
        <v>38</v>
      </c>
      <c r="B21" s="46">
        <f>SUM(B22:B24)</f>
        <v>0</v>
      </c>
      <c r="C21" s="46">
        <f>SUM(C22:C24)</f>
        <v>700.91000000000008</v>
      </c>
      <c r="D21" s="46">
        <f>SUM(B21:C21)</f>
        <v>700.91000000000008</v>
      </c>
      <c r="E21" s="46">
        <f>SUM(E22:E24)</f>
        <v>0</v>
      </c>
      <c r="F21" s="46">
        <f>SUM(F22:F24)</f>
        <v>633.88</v>
      </c>
      <c r="G21" s="46">
        <f>SUM(E21:F21)</f>
        <v>633.88</v>
      </c>
      <c r="H21" s="44"/>
    </row>
    <row r="22" spans="1:8">
      <c r="A22" s="50" t="s">
        <v>39</v>
      </c>
      <c r="B22" s="48">
        <v>0</v>
      </c>
      <c r="C22" s="48">
        <v>471.17</v>
      </c>
      <c r="D22" s="48">
        <f t="shared" si="2"/>
        <v>471.17</v>
      </c>
      <c r="E22" s="48">
        <v>0</v>
      </c>
      <c r="F22" s="48">
        <v>289.33</v>
      </c>
      <c r="G22" s="48">
        <f t="shared" si="3"/>
        <v>289.33</v>
      </c>
      <c r="H22" s="49"/>
    </row>
    <row r="23" spans="1:8">
      <c r="A23" s="50" t="s">
        <v>40</v>
      </c>
      <c r="B23" s="48">
        <v>0</v>
      </c>
      <c r="C23" s="48">
        <v>187.76</v>
      </c>
      <c r="D23" s="48">
        <f t="shared" si="2"/>
        <v>187.76</v>
      </c>
      <c r="E23" s="48">
        <v>0</v>
      </c>
      <c r="F23" s="48">
        <v>285.17</v>
      </c>
      <c r="G23" s="48">
        <f t="shared" si="3"/>
        <v>285.17</v>
      </c>
      <c r="H23" s="49"/>
    </row>
    <row r="24" spans="1:8">
      <c r="A24" s="53" t="s">
        <v>19</v>
      </c>
      <c r="B24" s="48">
        <v>0</v>
      </c>
      <c r="C24" s="48">
        <v>41.98</v>
      </c>
      <c r="D24" s="48">
        <f t="shared" si="2"/>
        <v>41.98</v>
      </c>
      <c r="E24" s="48">
        <v>0</v>
      </c>
      <c r="F24" s="48">
        <v>59.38</v>
      </c>
      <c r="G24" s="48">
        <f t="shared" si="3"/>
        <v>59.38</v>
      </c>
      <c r="H24" s="49"/>
    </row>
    <row r="25" spans="1:8">
      <c r="A25" s="45" t="s">
        <v>41</v>
      </c>
      <c r="B25" s="17">
        <f t="shared" ref="B25:G25" si="5">B6+B21</f>
        <v>2123.0699999999997</v>
      </c>
      <c r="C25" s="17">
        <f t="shared" si="5"/>
        <v>1715.12</v>
      </c>
      <c r="D25" s="17">
        <f t="shared" si="5"/>
        <v>3838.1900000000005</v>
      </c>
      <c r="E25" s="17">
        <f t="shared" si="5"/>
        <v>2205.75</v>
      </c>
      <c r="F25" s="17">
        <f t="shared" si="5"/>
        <v>1812.4499999999998</v>
      </c>
      <c r="G25" s="17">
        <f t="shared" si="5"/>
        <v>4018.2</v>
      </c>
      <c r="H25" s="44"/>
    </row>
    <row r="26" spans="1:8" s="55" customFormat="1">
      <c r="A26" s="54" t="s">
        <v>22</v>
      </c>
      <c r="B26" s="46">
        <f>+B25/B27*1000</f>
        <v>3941.46477304372</v>
      </c>
      <c r="C26" s="46">
        <f>C25/B27*1000</f>
        <v>3184.1084191961386</v>
      </c>
      <c r="D26" s="46">
        <f>D25/B27*1000</f>
        <v>7125.57319223986</v>
      </c>
      <c r="E26" s="46">
        <f>+E25/E27*1000</f>
        <v>4318.4799420482805</v>
      </c>
      <c r="F26" s="46">
        <f>F25/E27*1000</f>
        <v>3548.4660414668051</v>
      </c>
      <c r="G26" s="46">
        <f>G25/E27*1000</f>
        <v>7866.9459835150847</v>
      </c>
      <c r="H26" s="44"/>
    </row>
    <row r="27" spans="1:8">
      <c r="A27" s="53" t="s">
        <v>42</v>
      </c>
      <c r="B27" s="86">
        <v>538.65</v>
      </c>
      <c r="C27" s="87"/>
      <c r="D27" s="88"/>
      <c r="E27" s="86">
        <v>510.77</v>
      </c>
      <c r="F27" s="87"/>
      <c r="G27" s="88"/>
      <c r="H27" s="56"/>
    </row>
    <row r="28" spans="1:8">
      <c r="A28" s="57" t="s">
        <v>43</v>
      </c>
      <c r="B28" s="89">
        <f>7.9*1000</f>
        <v>7900</v>
      </c>
      <c r="C28" s="87"/>
      <c r="D28" s="88"/>
      <c r="E28" s="89">
        <f>7.9*1000</f>
        <v>7900</v>
      </c>
      <c r="F28" s="87"/>
      <c r="G28" s="88"/>
      <c r="H28" s="58"/>
    </row>
    <row r="29" spans="1:8">
      <c r="A29" s="82" t="s">
        <v>44</v>
      </c>
      <c r="B29" s="83">
        <f>B27*B28/1000</f>
        <v>4255.335</v>
      </c>
      <c r="C29" s="83"/>
      <c r="D29" s="83"/>
      <c r="E29" s="83">
        <f>E27*E28/1000</f>
        <v>4035.0830000000001</v>
      </c>
      <c r="F29" s="83"/>
      <c r="G29" s="83"/>
      <c r="H29" s="58"/>
    </row>
    <row r="30" spans="1:8">
      <c r="A30" s="59" t="s">
        <v>45</v>
      </c>
      <c r="B30" s="84">
        <f>B29-B25</f>
        <v>2132.2650000000003</v>
      </c>
      <c r="C30" s="84"/>
      <c r="D30" s="84">
        <f>B29-D25</f>
        <v>417.14499999999953</v>
      </c>
      <c r="E30" s="84">
        <f>E29-E25</f>
        <v>1829.3330000000001</v>
      </c>
      <c r="F30" s="84"/>
      <c r="G30" s="84">
        <f>E29-G25</f>
        <v>16.883000000000266</v>
      </c>
      <c r="H30" s="58"/>
    </row>
    <row r="31" spans="1:8">
      <c r="A31" s="60" t="s">
        <v>46</v>
      </c>
      <c r="B31" s="85">
        <f>B28-B26</f>
        <v>3958.53522695628</v>
      </c>
      <c r="C31" s="85"/>
      <c r="D31" s="85">
        <f>B28-D26</f>
        <v>774.42680776014004</v>
      </c>
      <c r="E31" s="85">
        <f>E28-E26</f>
        <v>3581.5200579517195</v>
      </c>
      <c r="F31" s="85"/>
      <c r="G31" s="85">
        <f>E28-G26</f>
        <v>33.054016484915337</v>
      </c>
      <c r="H31" s="58"/>
    </row>
    <row r="32" spans="1:8">
      <c r="A32" s="61"/>
    </row>
    <row r="33" spans="1:6">
      <c r="A33" s="29"/>
      <c r="B33" s="64"/>
      <c r="C33" s="64"/>
      <c r="E33" s="64"/>
      <c r="F33" s="64"/>
    </row>
    <row r="34" spans="1:6">
      <c r="A34" s="30"/>
    </row>
  </sheetData>
  <mergeCells count="9">
    <mergeCell ref="B3:G3"/>
    <mergeCell ref="B28:D28"/>
    <mergeCell ref="E28:G28"/>
    <mergeCell ref="B29:D29"/>
    <mergeCell ref="E29:G29"/>
    <mergeCell ref="B4:D4"/>
    <mergeCell ref="E4:G4"/>
    <mergeCell ref="B27:D27"/>
    <mergeCell ref="E27:G27"/>
  </mergeCells>
  <printOptions horizontalCentered="1"/>
  <pageMargins left="0.18" right="0.17" top="0.75" bottom="0.75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2</vt:i4>
      </vt:variant>
      <vt:variant>
        <vt:lpstr>ช่วงที่มีชื่อ</vt:lpstr>
      </vt:variant>
      <vt:variant>
        <vt:i4>1</vt:i4>
      </vt:variant>
    </vt:vector>
  </HeadingPairs>
  <TitlesOfParts>
    <vt:vector size="3" baseType="lpstr">
      <vt:lpstr>ยางพารา</vt:lpstr>
      <vt:lpstr>ข้าวเจ้านาปี</vt:lpstr>
      <vt:lpstr>ข้าวเจ้านาปี!Print_Area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oaeadmin</dc:creator>
  <cp:lastModifiedBy>1219</cp:lastModifiedBy>
  <cp:lastPrinted>2017-09-27T09:03:55Z</cp:lastPrinted>
  <dcterms:created xsi:type="dcterms:W3CDTF">2017-07-25T20:51:00Z</dcterms:created>
  <dcterms:modified xsi:type="dcterms:W3CDTF">2017-09-27T09:03:56Z</dcterms:modified>
</cp:coreProperties>
</file>