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 activeTab="1"/>
  </bookViews>
  <sheets>
    <sheet name="ยางพารา" sheetId="1" r:id="rId1"/>
    <sheet name="ข้าวเจ้านาปี" sheetId="2" r:id="rId2"/>
  </sheets>
  <calcPr calcId="125725"/>
</workbook>
</file>

<file path=xl/calcChain.xml><?xml version="1.0" encoding="utf-8"?>
<calcChain xmlns="http://schemas.openxmlformats.org/spreadsheetml/2006/main">
  <c r="G31" i="2"/>
  <c r="E31"/>
  <c r="G30"/>
  <c r="E30"/>
  <c r="G26"/>
  <c r="F26"/>
  <c r="E26"/>
  <c r="D26"/>
  <c r="C26"/>
  <c r="B26"/>
  <c r="E29"/>
  <c r="E28"/>
  <c r="B29"/>
  <c r="B28"/>
  <c r="C16" i="1"/>
  <c r="G8" i="2" l="1"/>
  <c r="G9"/>
  <c r="D8"/>
  <c r="D9"/>
  <c r="G16"/>
  <c r="D13"/>
  <c r="B12"/>
  <c r="D16"/>
  <c r="G13"/>
  <c r="C12"/>
  <c r="E12"/>
  <c r="F12"/>
  <c r="C7"/>
  <c r="E7"/>
  <c r="F7"/>
  <c r="B7"/>
  <c r="B10" i="1"/>
  <c r="G24" i="2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1"/>
  <c r="D11"/>
  <c r="G10"/>
  <c r="D10"/>
  <c r="E26" i="1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F10"/>
  <c r="E10"/>
  <c r="C10"/>
  <c r="G9"/>
  <c r="D9"/>
  <c r="G8"/>
  <c r="D8"/>
  <c r="F7"/>
  <c r="E7"/>
  <c r="C7"/>
  <c r="B7"/>
  <c r="C20" i="2" l="1"/>
  <c r="B6" i="1"/>
  <c r="B22" s="1"/>
  <c r="B23" s="1"/>
  <c r="B28" s="1"/>
  <c r="F20" i="2"/>
  <c r="G20" s="1"/>
  <c r="G7"/>
  <c r="G12"/>
  <c r="D12"/>
  <c r="B6"/>
  <c r="B25" s="1"/>
  <c r="B31" s="1"/>
  <c r="D7"/>
  <c r="G21"/>
  <c r="D21"/>
  <c r="G17" i="1"/>
  <c r="D17"/>
  <c r="G10"/>
  <c r="G7"/>
  <c r="E6"/>
  <c r="E22" s="1"/>
  <c r="E23" s="1"/>
  <c r="E28" s="1"/>
  <c r="D10"/>
  <c r="D7"/>
  <c r="F16"/>
  <c r="G16" s="1"/>
  <c r="G6" s="1"/>
  <c r="C6" i="2"/>
  <c r="C25" s="1"/>
  <c r="E6"/>
  <c r="E25" s="1"/>
  <c r="C6" i="1"/>
  <c r="C22" s="1"/>
  <c r="C23" s="1"/>
  <c r="B27"/>
  <c r="G6" i="2" l="1"/>
  <c r="G25" s="1"/>
  <c r="F6"/>
  <c r="F25" s="1"/>
  <c r="B30"/>
  <c r="D20"/>
  <c r="D6" s="1"/>
  <c r="D25" s="1"/>
  <c r="D30" s="1"/>
  <c r="G22" i="1"/>
  <c r="G23" s="1"/>
  <c r="G28" s="1"/>
  <c r="F6"/>
  <c r="F22" s="1"/>
  <c r="F23" s="1"/>
  <c r="E27"/>
  <c r="D16"/>
  <c r="D6" s="1"/>
  <c r="D22" s="1"/>
  <c r="D31" i="2" l="1"/>
  <c r="G27" i="1"/>
  <c r="D23"/>
  <c r="D28" s="1"/>
  <c r="D27"/>
</calcChain>
</file>

<file path=xl/sharedStrings.xml><?xml version="1.0" encoding="utf-8"?>
<sst xmlns="http://schemas.openxmlformats.org/spreadsheetml/2006/main" count="73" uniqueCount="59">
  <si>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</si>
  <si>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</si>
  <si>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</si>
  <si>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</si>
  <si>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</si>
  <si>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</si>
  <si>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</si>
  <si>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</si>
  <si>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</si>
  <si>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</si>
  <si>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</si>
  <si>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</si>
  <si>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</si>
  <si>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</si>
  <si>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</si>
  <si>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</si>
  <si>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</si>
  <si>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</si>
  <si>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</si>
  <si>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</si>
  <si>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</si>
  <si>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</si>
  <si>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</si>
  <si>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</si>
  <si>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</si>
  <si>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</si>
  <si>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</si>
  <si>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</si>
  <si>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หน่วย : บาท/ไร่</t>
  </si>
  <si>
    <t xml:space="preserve">1. ต้นทุนผันแปร                                   </t>
  </si>
  <si>
    <t xml:space="preserve">1.1 ค่าแรงงาน                                     </t>
  </si>
  <si>
    <t xml:space="preserve">       ดูแลรักษา                                         </t>
  </si>
  <si>
    <t xml:space="preserve">       เก็บเกี่ยว                                        </t>
  </si>
  <si>
    <t xml:space="preserve">1.2 ค่าวัสดุ                                      </t>
  </si>
  <si>
    <t xml:space="preserve">       ค่าปุ๋ย                                           </t>
  </si>
  <si>
    <t xml:space="preserve">       ค่ายาป้องกันกำจัดศัตรูและวัชพืช                        </t>
  </si>
  <si>
    <t xml:space="preserve">       ค่าน้ำมันเชื้อเพลิงและหล่อลื่น                    </t>
  </si>
  <si>
    <t>1.3  ค่าเสียโอกาสเงินลงทุน</t>
  </si>
  <si>
    <t xml:space="preserve">2. ต้นทุนคงที่                                    </t>
  </si>
  <si>
    <t xml:space="preserve">      ค่าเช่าที่ดิน                                     </t>
  </si>
  <si>
    <t xml:space="preserve">      ค่าเสื่อมอุปกรณ์การเกษตร                          </t>
  </si>
  <si>
    <t xml:space="preserve">3. ต้นทุนรวมต่อไร่                                </t>
  </si>
  <si>
    <t>6. ผลผลิตต่อไร่ (กก.)</t>
  </si>
  <si>
    <t>8. ราคาผลผลิตที่เกษตรกรขายได้ ณ ไร่นา (บาท/กก.)</t>
  </si>
  <si>
    <t>9. ผลตอบแทนต่อไร่</t>
  </si>
  <si>
    <t>10. ผลตอบแทนสุทธิต่อไร่</t>
  </si>
  <si>
    <t>11. ผลตอบแทนสุทธิต่อกิโลกรัม</t>
  </si>
  <si>
    <t>S1</t>
  </si>
  <si>
    <t>N</t>
  </si>
  <si>
    <t>สุราษฎร์ธานี</t>
  </si>
  <si>
    <t>สงขลา</t>
  </si>
  <si>
    <t xml:space="preserve">       ค่าสารอื่นๆ และวัสดุปรับปรุงดิน</t>
  </si>
  <si>
    <t xml:space="preserve">       ค่าวัสดุการเกษตรและวัสดุสิ้นเปลือง                   </t>
  </si>
  <si>
    <t xml:space="preserve">       ค่าพันธุ์</t>
  </si>
  <si>
    <t xml:space="preserve">       เตรียมพันธุ์และปลูก</t>
  </si>
  <si>
    <t xml:space="preserve">       เตรียมดิน</t>
  </si>
  <si>
    <t>ตารางที่ 107 ต้นทุนการผลิตยางพารา แยกตามลักษณะความเหมาะสมของพื้นที่</t>
  </si>
  <si>
    <t>ตารางที่ 108 ต้นทุนการผลิตข้าวเจ้านาปี แยกตามลักษณะความเหมาะสมของพื้นที่</t>
  </si>
  <si>
    <t>ไม่เป็นเงินสด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</si>
</sst>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2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4"/>
      <name val="CordiaUPC"/>
      <family val="2"/>
    </font>
    <font>
      <sz val="11"/>
      <color theme="1"/>
      <name val="Tahoma"/>
      <family val="2"/>
      <scheme val="minor"/>
    </font>
    <font>
      <b/>
      <sz val="14"/>
      <color theme="1"/>
      <name val="TH SarabunPSK"/>
      <family val="2"/>
    </font>
    <font>
      <b/>
      <sz val="14"/>
      <color indexed="10"/>
      <name val="TH SarabunPSK"/>
      <family val="2"/>
    </font>
    <font>
      <sz val="14"/>
      <color indexed="10"/>
      <name val="TH SarabunPSK"/>
      <family val="2"/>
    </font>
    <font>
      <sz val="14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</cellStyleXfs>
  <cellXfs count="92">
    <xf numFmtId="0" fontId="0" fillId="0" borderId="0" xfId="0"/>
    <xf numFmtId="43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>
      <alignment horizontal="right"/>
    </xf>
    <xf numFmtId="43" fontId="3" fillId="0" borderId="0" xfId="1" applyNumberFormat="1" applyFont="1" applyFill="1" applyBorder="1" applyAlignment="1"/>
    <xf numFmtId="43" fontId="3" fillId="0" borderId="0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43" fontId="5" fillId="0" borderId="0" xfId="1" applyNumberFormat="1" applyFont="1" applyFill="1" applyBorder="1" applyAlignment="1"/>
    <xf numFmtId="43" fontId="5" fillId="0" borderId="0" xfId="1" applyNumberFormat="1" applyFont="1" applyFill="1" applyBorder="1" applyAlignment="1">
      <alignment horizontal="right"/>
    </xf>
    <xf numFmtId="187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43" fontId="4" fillId="0" borderId="0" xfId="1" applyNumberFormat="1" applyFont="1" applyFill="1" applyBorder="1" applyAlignment="1"/>
    <xf numFmtId="187" fontId="5" fillId="0" borderId="5" xfId="1" applyNumberFormat="1" applyFont="1" applyFill="1" applyBorder="1" applyAlignment="1">
      <alignment horizontal="center" vertical="center"/>
    </xf>
    <xf numFmtId="187" fontId="5" fillId="0" borderId="6" xfId="1" applyNumberFormat="1" applyFont="1" applyFill="1" applyBorder="1" applyAlignment="1">
      <alignment horizontal="center" vertical="center"/>
    </xf>
    <xf numFmtId="43" fontId="5" fillId="0" borderId="7" xfId="1" applyNumberFormat="1" applyFont="1" applyFill="1" applyBorder="1" applyAlignment="1"/>
    <xf numFmtId="187" fontId="5" fillId="0" borderId="7" xfId="3" applyNumberFormat="1" applyFont="1" applyFill="1" applyBorder="1" applyAlignment="1">
      <alignment horizontal="right"/>
    </xf>
    <xf numFmtId="4" fontId="5" fillId="0" borderId="7" xfId="3" applyNumberFormat="1" applyFont="1" applyFill="1" applyBorder="1" applyAlignment="1">
      <alignment horizontal="right"/>
    </xf>
    <xf numFmtId="43" fontId="5" fillId="0" borderId="8" xfId="1" applyNumberFormat="1" applyFont="1" applyFill="1" applyBorder="1" applyAlignment="1"/>
    <xf numFmtId="187" fontId="5" fillId="0" borderId="8" xfId="3" applyNumberFormat="1" applyFont="1" applyFill="1" applyBorder="1" applyAlignment="1">
      <alignment horizontal="right"/>
    </xf>
    <xf numFmtId="4" fontId="5" fillId="0" borderId="8" xfId="3" applyNumberFormat="1" applyFont="1" applyFill="1" applyBorder="1" applyAlignment="1">
      <alignment horizontal="right"/>
    </xf>
    <xf numFmtId="43" fontId="4" fillId="0" borderId="8" xfId="1" applyNumberFormat="1" applyFont="1" applyFill="1" applyBorder="1" applyAlignment="1"/>
    <xf numFmtId="187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NumberFormat="1" applyFont="1" applyFill="1" applyBorder="1" applyAlignment="1">
      <alignment horizontal="left"/>
    </xf>
    <xf numFmtId="0" fontId="8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NumberFormat="1" applyFont="1" applyFill="1"/>
    <xf numFmtId="4" fontId="5" fillId="0" borderId="8" xfId="2" applyNumberFormat="1" applyFont="1" applyFill="1" applyBorder="1" applyAlignment="1"/>
    <xf numFmtId="4" fontId="5" fillId="0" borderId="15" xfId="2" applyNumberFormat="1" applyFont="1" applyFill="1" applyBorder="1" applyAlignment="1"/>
    <xf numFmtId="4" fontId="4" fillId="0" borderId="0" xfId="3" applyNumberFormat="1" applyFont="1" applyFill="1" applyBorder="1" applyAlignment="1"/>
    <xf numFmtId="0" fontId="4" fillId="0" borderId="0" xfId="3" applyFont="1" applyFill="1"/>
    <xf numFmtId="0" fontId="2" fillId="0" borderId="0" xfId="0" applyFont="1" applyFill="1" applyAlignment="1"/>
    <xf numFmtId="2" fontId="5" fillId="0" borderId="0" xfId="3" applyNumberFormat="1" applyFont="1" applyFill="1" applyAlignment="1">
      <alignment horizontal="center"/>
    </xf>
    <xf numFmtId="2" fontId="5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4" fillId="0" borderId="0" xfId="3" applyFont="1"/>
    <xf numFmtId="2" fontId="5" fillId="0" borderId="0" xfId="3" applyNumberFormat="1" applyFont="1" applyBorder="1" applyAlignment="1">
      <alignment horizontal="center"/>
    </xf>
    <xf numFmtId="2" fontId="5" fillId="0" borderId="0" xfId="3" applyNumberFormat="1" applyFont="1" applyBorder="1" applyAlignment="1"/>
    <xf numFmtId="2" fontId="4" fillId="0" borderId="0" xfId="3" applyNumberFormat="1" applyFont="1" applyBorder="1" applyAlignment="1">
      <alignment horizontal="right"/>
    </xf>
    <xf numFmtId="2" fontId="10" fillId="0" borderId="0" xfId="3" applyNumberFormat="1" applyFont="1" applyBorder="1" applyAlignment="1">
      <alignment horizontal="right"/>
    </xf>
    <xf numFmtId="2" fontId="9" fillId="0" borderId="0" xfId="3" applyNumberFormat="1" applyFont="1" applyBorder="1" applyAlignment="1"/>
    <xf numFmtId="1" fontId="9" fillId="0" borderId="0" xfId="3" applyNumberFormat="1" applyFont="1" applyBorder="1" applyAlignment="1">
      <alignment horizontal="center"/>
    </xf>
    <xf numFmtId="2" fontId="5" fillId="0" borderId="16" xfId="3" applyNumberFormat="1" applyFont="1" applyBorder="1" applyAlignment="1"/>
    <xf numFmtId="43" fontId="5" fillId="0" borderId="16" xfId="1" applyNumberFormat="1" applyFont="1" applyBorder="1" applyAlignment="1"/>
    <xf numFmtId="43" fontId="9" fillId="0" borderId="17" xfId="1" applyNumberFormat="1" applyFont="1" applyBorder="1" applyAlignment="1"/>
    <xf numFmtId="2" fontId="5" fillId="0" borderId="8" xfId="3" applyNumberFormat="1" applyFont="1" applyBorder="1" applyAlignment="1"/>
    <xf numFmtId="43" fontId="5" fillId="0" borderId="8" xfId="1" applyNumberFormat="1" applyFont="1" applyBorder="1" applyAlignment="1"/>
    <xf numFmtId="2" fontId="4" fillId="0" borderId="8" xfId="3" applyNumberFormat="1" applyFont="1" applyBorder="1" applyAlignment="1"/>
    <xf numFmtId="43" fontId="4" fillId="0" borderId="8" xfId="1" applyNumberFormat="1" applyFont="1" applyBorder="1" applyAlignment="1"/>
    <xf numFmtId="43" fontId="10" fillId="0" borderId="17" xfId="1" applyNumberFormat="1" applyFont="1" applyBorder="1" applyAlignment="1"/>
    <xf numFmtId="2" fontId="4" fillId="0" borderId="8" xfId="0" applyNumberFormat="1" applyFont="1" applyBorder="1" applyAlignment="1"/>
    <xf numFmtId="0" fontId="4" fillId="0" borderId="8" xfId="3" applyFont="1" applyBorder="1"/>
    <xf numFmtId="4" fontId="5" fillId="0" borderId="8" xfId="3" applyNumberFormat="1" applyFont="1" applyFill="1" applyBorder="1" applyAlignment="1"/>
    <xf numFmtId="4" fontId="4" fillId="0" borderId="8" xfId="0" applyNumberFormat="1" applyFont="1" applyFill="1" applyBorder="1" applyAlignment="1"/>
    <xf numFmtId="4" fontId="5" fillId="0" borderId="8" xfId="0" applyNumberFormat="1" applyFont="1" applyFill="1" applyBorder="1" applyAlignment="1"/>
    <xf numFmtId="0" fontId="5" fillId="0" borderId="0" xfId="3" applyFont="1"/>
    <xf numFmtId="3" fontId="10" fillId="0" borderId="17" xfId="1" applyNumberFormat="1" applyFont="1" applyBorder="1" applyAlignment="1">
      <alignment horizontal="center"/>
    </xf>
    <xf numFmtId="2" fontId="4" fillId="0" borderId="8" xfId="0" applyNumberFormat="1" applyFont="1" applyFill="1" applyBorder="1" applyAlignment="1" applyProtection="1">
      <alignment horizontal="left"/>
    </xf>
    <xf numFmtId="3" fontId="10" fillId="0" borderId="0" xfId="1" applyNumberFormat="1" applyFont="1" applyBorder="1" applyAlignment="1">
      <alignment horizontal="center"/>
    </xf>
    <xf numFmtId="2" fontId="5" fillId="0" borderId="8" xfId="1" applyNumberFormat="1" applyFont="1" applyFill="1" applyBorder="1" applyAlignment="1" applyProtection="1">
      <alignment horizontal="left"/>
    </xf>
    <xf numFmtId="2" fontId="5" fillId="0" borderId="15" xfId="1" applyNumberFormat="1" applyFont="1" applyFill="1" applyBorder="1" applyAlignment="1" applyProtection="1">
      <alignment horizontal="left"/>
    </xf>
    <xf numFmtId="0" fontId="4" fillId="0" borderId="0" xfId="3" applyFont="1" applyBorder="1"/>
    <xf numFmtId="2" fontId="4" fillId="0" borderId="0" xfId="3" applyNumberFormat="1" applyFont="1" applyAlignment="1"/>
    <xf numFmtId="2" fontId="10" fillId="0" borderId="0" xfId="3" applyNumberFormat="1" applyFont="1" applyAlignment="1"/>
    <xf numFmtId="4" fontId="11" fillId="0" borderId="0" xfId="3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87" fontId="5" fillId="0" borderId="2" xfId="1" applyNumberFormat="1" applyFont="1" applyFill="1" applyBorder="1" applyAlignment="1">
      <alignment horizontal="center" vertical="center"/>
    </xf>
    <xf numFmtId="187" fontId="5" fillId="0" borderId="3" xfId="1" applyNumberFormat="1" applyFont="1" applyFill="1" applyBorder="1" applyAlignment="1">
      <alignment horizontal="center" vertical="center"/>
    </xf>
    <xf numFmtId="187" fontId="5" fillId="0" borderId="4" xfId="1" applyNumberFormat="1" applyFont="1" applyFill="1" applyBorder="1" applyAlignment="1">
      <alignment horizontal="center" vertical="center"/>
    </xf>
    <xf numFmtId="2" fontId="4" fillId="0" borderId="12" xfId="1" applyNumberFormat="1" applyFont="1" applyFill="1" applyBorder="1" applyAlignment="1">
      <alignment horizontal="center"/>
    </xf>
    <xf numFmtId="2" fontId="4" fillId="0" borderId="13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3" fontId="4" fillId="0" borderId="9" xfId="3" applyNumberFormat="1" applyFont="1" applyFill="1" applyBorder="1" applyAlignment="1">
      <alignment horizontal="center"/>
    </xf>
    <xf numFmtId="3" fontId="4" fillId="0" borderId="10" xfId="3" applyNumberFormat="1" applyFont="1" applyFill="1" applyBorder="1" applyAlignment="1">
      <alignment horizontal="center"/>
    </xf>
    <xf numFmtId="3" fontId="4" fillId="0" borderId="11" xfId="3" applyNumberFormat="1" applyFont="1" applyFill="1" applyBorder="1" applyAlignment="1">
      <alignment horizontal="center"/>
    </xf>
    <xf numFmtId="1" fontId="4" fillId="0" borderId="9" xfId="1" applyNumberFormat="1" applyFont="1" applyFill="1" applyBorder="1" applyAlignment="1">
      <alignment horizontal="center"/>
    </xf>
    <xf numFmtId="1" fontId="4" fillId="0" borderId="10" xfId="1" applyNumberFormat="1" applyFont="1" applyFill="1" applyBorder="1" applyAlignment="1">
      <alignment horizontal="center"/>
    </xf>
    <xf numFmtId="1" fontId="4" fillId="0" borderId="11" xfId="1" applyNumberFormat="1" applyFont="1" applyFill="1" applyBorder="1" applyAlignment="1">
      <alignment horizontal="center"/>
    </xf>
    <xf numFmtId="4" fontId="5" fillId="0" borderId="8" xfId="1" applyNumberFormat="1" applyFont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>
      <alignment horizontal="right"/>
    </xf>
    <xf numFmtId="4" fontId="4" fillId="0" borderId="9" xfId="1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center"/>
    </xf>
    <xf numFmtId="4" fontId="5" fillId="0" borderId="8" xfId="1" applyNumberFormat="1" applyFont="1" applyBorder="1" applyAlignment="1">
      <alignment horizontal="right"/>
    </xf>
    <xf numFmtId="4" fontId="5" fillId="0" borderId="15" xfId="1" applyNumberFormat="1" applyFont="1" applyBorder="1" applyAlignment="1">
      <alignment horizontal="right"/>
    </xf>
  </cellXfs>
  <cellStyles count="5">
    <cellStyle name="เครื่องหมายจุลภาค 2" xfId="1"/>
    <cellStyle name="ปกติ" xfId="0" builtinId="0"/>
    <cellStyle name="ปกติ 2" xfId="2"/>
    <cellStyle name="ปกติ 3" xfId="4"/>
    <cellStyle name="ปกติ_ประมาณการเดือน ธค.2547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N30"/>
  <sheetViews>
    <sheetView workbookViewId="0">
      <selection activeCell="B25" sqref="B25:D25"/>
    </sheetView>
  </sheetViews>
  <sheetFormatPr defaultRowHeight="21.75"/>
  <cols>
    <col min="1" max="1" width="38.125" style="11" customWidth="1"/>
    <col min="2" max="7" width="11.5" style="5" customWidth="1"/>
    <col min="8" max="9" width="9" style="5"/>
    <col min="10" max="10" width="9" style="11"/>
    <col min="11" max="13" width="9" style="5"/>
    <col min="14" max="14" width="9" style="11"/>
    <col min="15" max="17" width="9" style="5"/>
    <col min="18" max="18" width="9" style="11"/>
    <col min="19" max="21" width="9" style="5"/>
    <col min="22" max="22" width="9" style="11"/>
    <col min="23" max="25" width="9" style="5"/>
    <col min="26" max="26" width="9" style="11"/>
    <col min="27" max="29" width="9" style="5"/>
    <col min="30" max="30" width="9" style="11"/>
    <col min="31" max="33" width="9" style="5"/>
    <col min="34" max="34" width="9" style="11"/>
    <col min="35" max="37" width="9" style="5"/>
    <col min="38" max="38" width="9" style="11"/>
    <col min="39" max="41" width="9" style="5"/>
    <col min="42" max="42" width="9" style="11"/>
    <col min="43" max="45" width="9" style="5"/>
    <col min="46" max="46" width="9" style="11"/>
    <col min="47" max="49" width="9" style="5"/>
    <col min="50" max="50" width="9" style="11"/>
    <col min="51" max="53" width="9" style="5"/>
    <col min="54" max="54" width="9" style="11"/>
    <col min="55" max="57" width="9" style="5"/>
    <col min="58" max="58" width="9" style="11"/>
    <col min="59" max="61" width="9" style="5"/>
    <col min="62" max="62" width="9" style="11"/>
    <col min="63" max="65" width="9" style="5"/>
    <col min="66" max="66" width="9" style="11"/>
    <col min="67" max="69" width="9" style="5"/>
    <col min="70" max="70" width="9" style="11"/>
    <col min="71" max="73" width="9" style="5"/>
    <col min="74" max="74" width="9" style="11"/>
    <col min="75" max="77" width="9" style="5"/>
    <col min="78" max="78" width="9" style="11"/>
    <col min="79" max="81" width="9" style="5"/>
    <col min="82" max="82" width="9" style="11"/>
    <col min="83" max="85" width="9" style="5"/>
    <col min="86" max="86" width="9" style="11"/>
    <col min="87" max="89" width="9" style="5"/>
    <col min="90" max="90" width="9" style="11"/>
    <col min="91" max="93" width="9" style="5"/>
    <col min="94" max="94" width="9" style="11"/>
    <col min="95" max="97" width="9" style="5"/>
    <col min="98" max="98" width="9" style="11"/>
    <col min="99" max="101" width="9" style="5"/>
    <col min="102" max="102" width="9" style="11"/>
    <col min="103" max="105" width="9" style="5"/>
    <col min="106" max="106" width="9" style="11"/>
    <col min="107" max="109" width="9" style="5"/>
    <col min="110" max="110" width="9" style="11"/>
    <col min="111" max="113" width="9" style="5"/>
    <col min="114" max="114" width="9" style="11"/>
    <col min="115" max="117" width="9" style="5"/>
    <col min="118" max="118" width="9" style="11"/>
    <col min="119" max="121" width="9" style="5"/>
    <col min="122" max="122" width="9" style="11"/>
    <col min="123" max="125" width="9" style="5"/>
    <col min="126" max="126" width="9" style="11"/>
    <col min="127" max="129" width="9" style="5"/>
    <col min="130" max="130" width="9" style="11"/>
    <col min="131" max="133" width="9" style="5"/>
    <col min="134" max="134" width="9" style="11"/>
    <col min="135" max="137" width="9" style="5"/>
    <col min="138" max="138" width="9" style="11"/>
    <col min="139" max="141" width="9" style="5"/>
    <col min="142" max="142" width="9" style="11"/>
    <col min="143" max="145" width="9" style="5"/>
    <col min="146" max="146" width="9" style="11"/>
    <col min="147" max="149" width="9" style="5"/>
    <col min="150" max="150" width="9" style="11"/>
    <col min="151" max="153" width="9" style="5"/>
    <col min="154" max="154" width="9" style="11"/>
    <col min="155" max="157" width="9" style="5"/>
    <col min="158" max="158" width="9" style="11"/>
    <col min="159" max="161" width="9" style="5"/>
    <col min="162" max="162" width="9" style="11"/>
    <col min="163" max="165" width="9" style="5"/>
    <col min="166" max="166" width="9" style="11"/>
    <col min="167" max="169" width="9" style="5"/>
    <col min="170" max="170" width="9" style="11"/>
    <col min="171" max="16384" width="9" style="5"/>
  </cols>
  <sheetData>
    <row r="1" spans="1:170" s="4" customFormat="1" ht="24">
      <c r="A1" s="1" t="s">
        <v>56</v>
      </c>
      <c r="B1" s="2"/>
      <c r="C1" s="2"/>
      <c r="D1" s="2"/>
      <c r="E1" s="2"/>
      <c r="F1" s="2"/>
      <c r="G1" s="2"/>
      <c r="I1" s="5"/>
      <c r="J1" s="3"/>
      <c r="N1" s="3"/>
      <c r="R1" s="3"/>
      <c r="V1" s="3"/>
      <c r="Z1" s="3"/>
      <c r="AD1" s="3"/>
      <c r="AH1" s="3"/>
      <c r="AL1" s="3"/>
      <c r="AP1" s="3"/>
      <c r="AT1" s="3"/>
      <c r="AX1" s="3"/>
      <c r="BB1" s="3"/>
      <c r="BF1" s="3"/>
      <c r="BJ1" s="3"/>
      <c r="BN1" s="3"/>
      <c r="BR1" s="3"/>
      <c r="BV1" s="3"/>
      <c r="BZ1" s="3"/>
      <c r="CD1" s="3"/>
      <c r="CH1" s="3"/>
      <c r="CL1" s="3"/>
      <c r="CP1" s="3"/>
      <c r="CT1" s="3"/>
      <c r="CX1" s="3"/>
      <c r="DB1" s="3"/>
      <c r="DF1" s="3"/>
      <c r="DJ1" s="3"/>
      <c r="DN1" s="3"/>
      <c r="DR1" s="3"/>
      <c r="DV1" s="3"/>
      <c r="DZ1" s="3"/>
      <c r="ED1" s="3"/>
      <c r="EH1" s="3"/>
      <c r="EL1" s="3"/>
      <c r="EP1" s="3"/>
      <c r="ET1" s="3"/>
      <c r="EX1" s="3"/>
      <c r="FB1" s="3"/>
      <c r="FF1" s="3"/>
      <c r="FJ1" s="3"/>
      <c r="FN1" s="3"/>
    </row>
    <row r="2" spans="1:170">
      <c r="A2" s="6"/>
      <c r="B2" s="8"/>
      <c r="C2" s="9"/>
      <c r="D2" s="9"/>
      <c r="E2" s="9"/>
      <c r="F2" s="9"/>
      <c r="G2" s="10" t="s">
        <v>0</v>
      </c>
    </row>
    <row r="3" spans="1:170">
      <c r="A3" s="65"/>
      <c r="B3" s="68" t="s">
        <v>50</v>
      </c>
      <c r="C3" s="69"/>
      <c r="D3" s="69"/>
      <c r="E3" s="69"/>
      <c r="F3" s="69"/>
      <c r="G3" s="70"/>
    </row>
    <row r="4" spans="1:170">
      <c r="A4" s="66" t="s">
        <v>1</v>
      </c>
      <c r="B4" s="68" t="s">
        <v>47</v>
      </c>
      <c r="C4" s="69"/>
      <c r="D4" s="70"/>
      <c r="E4" s="68" t="s">
        <v>48</v>
      </c>
      <c r="F4" s="69"/>
      <c r="G4" s="70"/>
    </row>
    <row r="5" spans="1:170">
      <c r="A5" s="67"/>
      <c r="B5" s="12" t="s">
        <v>2</v>
      </c>
      <c r="C5" s="12" t="s">
        <v>58</v>
      </c>
      <c r="D5" s="13" t="s">
        <v>4</v>
      </c>
      <c r="E5" s="12" t="s">
        <v>2</v>
      </c>
      <c r="F5" s="12" t="s">
        <v>58</v>
      </c>
      <c r="G5" s="13" t="s">
        <v>4</v>
      </c>
    </row>
    <row r="6" spans="1:170">
      <c r="A6" s="14" t="s">
        <v>5</v>
      </c>
      <c r="B6" s="15">
        <f t="shared" ref="B6:G6" si="0">B7+B10+B16</f>
        <v>5011.82</v>
      </c>
      <c r="C6" s="15">
        <f t="shared" si="0"/>
        <v>3954.5699999999997</v>
      </c>
      <c r="D6" s="16">
        <f t="shared" si="0"/>
        <v>8966.3900000000012</v>
      </c>
      <c r="E6" s="15">
        <f t="shared" si="0"/>
        <v>7197.63</v>
      </c>
      <c r="F6" s="15">
        <f t="shared" si="0"/>
        <v>1999.0900000000001</v>
      </c>
      <c r="G6" s="16">
        <f t="shared" si="0"/>
        <v>9196.7199999999993</v>
      </c>
    </row>
    <row r="7" spans="1:170">
      <c r="A7" s="17" t="s">
        <v>6</v>
      </c>
      <c r="B7" s="18">
        <f t="shared" ref="B7:G7" si="1">SUM(B8:B9)</f>
        <v>4100.2</v>
      </c>
      <c r="C7" s="18">
        <f t="shared" si="1"/>
        <v>3367.98</v>
      </c>
      <c r="D7" s="19">
        <f t="shared" si="1"/>
        <v>7468.18</v>
      </c>
      <c r="E7" s="18">
        <f t="shared" si="1"/>
        <v>6002.11</v>
      </c>
      <c r="F7" s="18">
        <f t="shared" si="1"/>
        <v>1397.44</v>
      </c>
      <c r="G7" s="19">
        <f t="shared" si="1"/>
        <v>7399.55</v>
      </c>
    </row>
    <row r="8" spans="1:170">
      <c r="A8" s="20" t="s">
        <v>7</v>
      </c>
      <c r="B8" s="21">
        <v>410.64</v>
      </c>
      <c r="C8" s="21">
        <v>238.52</v>
      </c>
      <c r="D8" s="21">
        <f>SUM(B8:C8)</f>
        <v>649.16</v>
      </c>
      <c r="E8" s="21">
        <v>567.54</v>
      </c>
      <c r="F8" s="21">
        <v>266.01</v>
      </c>
      <c r="G8" s="21">
        <f>SUM(E8:F8)</f>
        <v>833.55</v>
      </c>
    </row>
    <row r="9" spans="1:170">
      <c r="A9" s="20" t="s">
        <v>8</v>
      </c>
      <c r="B9" s="21">
        <v>3689.56</v>
      </c>
      <c r="C9" s="21">
        <v>3129.46</v>
      </c>
      <c r="D9" s="21">
        <f>SUM(B9:C9)</f>
        <v>6819.02</v>
      </c>
      <c r="E9" s="21">
        <v>5434.57</v>
      </c>
      <c r="F9" s="21">
        <v>1131.43</v>
      </c>
      <c r="G9" s="21">
        <f>SUM(E9:F9)</f>
        <v>6566</v>
      </c>
    </row>
    <row r="10" spans="1:170">
      <c r="A10" s="17" t="s">
        <v>9</v>
      </c>
      <c r="B10" s="18">
        <f t="shared" ref="B10:G10" si="2">SUM(B11:B15)</f>
        <v>911.62</v>
      </c>
      <c r="C10" s="19">
        <f t="shared" si="2"/>
        <v>0</v>
      </c>
      <c r="D10" s="19">
        <f t="shared" si="2"/>
        <v>911.62</v>
      </c>
      <c r="E10" s="18">
        <f t="shared" si="2"/>
        <v>1195.5200000000002</v>
      </c>
      <c r="F10" s="18">
        <f t="shared" si="2"/>
        <v>0</v>
      </c>
      <c r="G10" s="19">
        <f t="shared" si="2"/>
        <v>1195.5200000000002</v>
      </c>
    </row>
    <row r="11" spans="1:170">
      <c r="A11" s="20" t="s">
        <v>10</v>
      </c>
      <c r="B11" s="21">
        <v>778.13</v>
      </c>
      <c r="C11" s="21">
        <v>0</v>
      </c>
      <c r="D11" s="21">
        <f t="shared" ref="D11:D16" si="3">SUM(B11:C11)</f>
        <v>778.13</v>
      </c>
      <c r="E11" s="21">
        <v>159.61000000000001</v>
      </c>
      <c r="F11" s="21">
        <v>0</v>
      </c>
      <c r="G11" s="21">
        <f t="shared" ref="G11:G16" si="4">SUM(E11:F11)</f>
        <v>159.61000000000001</v>
      </c>
    </row>
    <row r="12" spans="1:170">
      <c r="A12" s="20" t="s">
        <v>11</v>
      </c>
      <c r="B12" s="21">
        <v>0</v>
      </c>
      <c r="C12" s="21">
        <v>0</v>
      </c>
      <c r="D12" s="21">
        <f t="shared" si="3"/>
        <v>0</v>
      </c>
      <c r="E12" s="21">
        <v>914.48</v>
      </c>
      <c r="F12" s="21">
        <v>0</v>
      </c>
      <c r="G12" s="21">
        <f t="shared" si="4"/>
        <v>914.48</v>
      </c>
    </row>
    <row r="13" spans="1:170">
      <c r="A13" s="22" t="s">
        <v>12</v>
      </c>
      <c r="B13" s="21">
        <v>18.09</v>
      </c>
      <c r="C13" s="21">
        <v>0</v>
      </c>
      <c r="D13" s="21">
        <f t="shared" si="3"/>
        <v>18.09</v>
      </c>
      <c r="E13" s="21">
        <v>21.83</v>
      </c>
      <c r="F13" s="21">
        <v>0</v>
      </c>
      <c r="G13" s="21">
        <f t="shared" si="4"/>
        <v>21.83</v>
      </c>
    </row>
    <row r="14" spans="1:170">
      <c r="A14" s="23" t="s">
        <v>13</v>
      </c>
      <c r="B14" s="21">
        <v>111.72</v>
      </c>
      <c r="C14" s="21">
        <v>0</v>
      </c>
      <c r="D14" s="21">
        <f t="shared" si="3"/>
        <v>111.72</v>
      </c>
      <c r="E14" s="21">
        <v>21.67</v>
      </c>
      <c r="F14" s="21">
        <v>0</v>
      </c>
      <c r="G14" s="21">
        <f t="shared" si="4"/>
        <v>21.67</v>
      </c>
    </row>
    <row r="15" spans="1:170">
      <c r="A15" s="20" t="s">
        <v>14</v>
      </c>
      <c r="B15" s="21">
        <v>3.68</v>
      </c>
      <c r="C15" s="21">
        <v>0</v>
      </c>
      <c r="D15" s="21">
        <f t="shared" si="3"/>
        <v>3.68</v>
      </c>
      <c r="E15" s="21">
        <v>77.930000000000007</v>
      </c>
      <c r="F15" s="21">
        <v>0</v>
      </c>
      <c r="G15" s="21">
        <f t="shared" si="4"/>
        <v>77.930000000000007</v>
      </c>
    </row>
    <row r="16" spans="1:170">
      <c r="A16" s="24" t="s">
        <v>15</v>
      </c>
      <c r="B16" s="18"/>
      <c r="C16" s="18">
        <f>ROUND(((C7+C10)*0.07),2)+ROUND(((B7+B10)*0.07),2)</f>
        <v>586.58999999999992</v>
      </c>
      <c r="D16" s="18">
        <f t="shared" si="3"/>
        <v>586.58999999999992</v>
      </c>
      <c r="E16" s="18"/>
      <c r="F16" s="18">
        <f>ROUND(((F7+F10)*0.07),2)+ROUND(((E7+E10)*0.07),2)</f>
        <v>601.65</v>
      </c>
      <c r="G16" s="19">
        <f t="shared" si="4"/>
        <v>601.65</v>
      </c>
    </row>
    <row r="17" spans="1:170">
      <c r="A17" s="17" t="s">
        <v>16</v>
      </c>
      <c r="B17" s="18">
        <f t="shared" ref="B17:G17" si="5">SUM(B18:B21)</f>
        <v>0</v>
      </c>
      <c r="C17" s="18">
        <f t="shared" si="5"/>
        <v>3899.64</v>
      </c>
      <c r="D17" s="19">
        <f t="shared" si="5"/>
        <v>3899.64</v>
      </c>
      <c r="E17" s="18">
        <f t="shared" si="5"/>
        <v>0</v>
      </c>
      <c r="F17" s="18">
        <f t="shared" si="5"/>
        <v>3645.3</v>
      </c>
      <c r="G17" s="19">
        <f t="shared" si="5"/>
        <v>3645.3</v>
      </c>
    </row>
    <row r="18" spans="1:170">
      <c r="A18" s="20" t="s">
        <v>17</v>
      </c>
      <c r="B18" s="21">
        <v>0</v>
      </c>
      <c r="C18" s="21">
        <v>1795.57</v>
      </c>
      <c r="D18" s="21">
        <f>SUM(B18:C18)</f>
        <v>1795.57</v>
      </c>
      <c r="E18" s="21">
        <v>0</v>
      </c>
      <c r="F18" s="21">
        <v>1608.37</v>
      </c>
      <c r="G18" s="21">
        <f>SUM(E18:F18)</f>
        <v>1608.37</v>
      </c>
    </row>
    <row r="19" spans="1:170">
      <c r="A19" s="20" t="s">
        <v>18</v>
      </c>
      <c r="B19" s="21">
        <v>0</v>
      </c>
      <c r="C19" s="21">
        <v>148.83000000000001</v>
      </c>
      <c r="D19" s="21">
        <f>SUM(B19:C19)</f>
        <v>148.83000000000001</v>
      </c>
      <c r="E19" s="21">
        <v>0</v>
      </c>
      <c r="F19" s="21">
        <v>152.21</v>
      </c>
      <c r="G19" s="21">
        <f>SUM(E19:F19)</f>
        <v>152.21</v>
      </c>
    </row>
    <row r="20" spans="1:170" s="26" customFormat="1">
      <c r="A20" s="25" t="s">
        <v>19</v>
      </c>
      <c r="B20" s="21">
        <v>0</v>
      </c>
      <c r="C20" s="21">
        <v>21.92</v>
      </c>
      <c r="D20" s="21">
        <f>SUM(B20:C20)</f>
        <v>21.92</v>
      </c>
      <c r="E20" s="21">
        <v>0</v>
      </c>
      <c r="F20" s="21">
        <v>34.28</v>
      </c>
      <c r="G20" s="21">
        <f>SUM(E20:F20)</f>
        <v>34.28</v>
      </c>
    </row>
    <row r="21" spans="1:170">
      <c r="A21" s="20" t="s">
        <v>20</v>
      </c>
      <c r="B21" s="21">
        <v>0</v>
      </c>
      <c r="C21" s="21">
        <v>1933.32</v>
      </c>
      <c r="D21" s="21">
        <f>SUM(B21:C21)</f>
        <v>1933.32</v>
      </c>
      <c r="E21" s="21">
        <v>0</v>
      </c>
      <c r="F21" s="21">
        <v>1850.44</v>
      </c>
      <c r="G21" s="21">
        <f>SUM(E21:F21)</f>
        <v>1850.44</v>
      </c>
    </row>
    <row r="22" spans="1:170">
      <c r="A22" s="17" t="s">
        <v>21</v>
      </c>
      <c r="B22" s="18">
        <f t="shared" ref="B22:G22" si="6">B6+B17</f>
        <v>5011.82</v>
      </c>
      <c r="C22" s="18">
        <f t="shared" si="6"/>
        <v>7854.2099999999991</v>
      </c>
      <c r="D22" s="19">
        <f t="shared" si="6"/>
        <v>12866.03</v>
      </c>
      <c r="E22" s="18">
        <f t="shared" si="6"/>
        <v>7197.63</v>
      </c>
      <c r="F22" s="18">
        <f t="shared" si="6"/>
        <v>5644.39</v>
      </c>
      <c r="G22" s="19">
        <f t="shared" si="6"/>
        <v>12842.02</v>
      </c>
    </row>
    <row r="23" spans="1:170">
      <c r="A23" s="17" t="s">
        <v>22</v>
      </c>
      <c r="B23" s="19">
        <f>ROUND(B22/B24,2)</f>
        <v>16.760000000000002</v>
      </c>
      <c r="C23" s="19">
        <f>ROUND(C22/B24,2)</f>
        <v>26.27</v>
      </c>
      <c r="D23" s="19">
        <f>ROUND(D22/B24,2)</f>
        <v>43.03</v>
      </c>
      <c r="E23" s="19">
        <f>ROUND(E22/E24,2)</f>
        <v>29.61</v>
      </c>
      <c r="F23" s="19">
        <f>ROUND(F22/E24,2)</f>
        <v>23.22</v>
      </c>
      <c r="G23" s="19">
        <f>ROUND(G22/E24,2)</f>
        <v>52.83</v>
      </c>
    </row>
    <row r="24" spans="1:170">
      <c r="A24" s="25" t="s">
        <v>23</v>
      </c>
      <c r="B24" s="77">
        <v>299.02999999999997</v>
      </c>
      <c r="C24" s="78"/>
      <c r="D24" s="79"/>
      <c r="E24" s="80">
        <v>243.07</v>
      </c>
      <c r="F24" s="81"/>
      <c r="G24" s="82"/>
    </row>
    <row r="25" spans="1:170">
      <c r="A25" s="25" t="s">
        <v>24</v>
      </c>
      <c r="B25" s="71">
        <v>46.94</v>
      </c>
      <c r="C25" s="72"/>
      <c r="D25" s="73"/>
      <c r="E25" s="71">
        <v>46.94</v>
      </c>
      <c r="F25" s="72"/>
      <c r="G25" s="73"/>
    </row>
    <row r="26" spans="1:170">
      <c r="A26" s="25" t="s">
        <v>25</v>
      </c>
      <c r="B26" s="74">
        <f>B24*B25</f>
        <v>14036.468199999998</v>
      </c>
      <c r="C26" s="75"/>
      <c r="D26" s="76"/>
      <c r="E26" s="74">
        <f>E24*E25</f>
        <v>11409.7058</v>
      </c>
      <c r="F26" s="75"/>
      <c r="G26" s="76"/>
    </row>
    <row r="27" spans="1:170" s="7" customFormat="1">
      <c r="A27" s="27" t="s">
        <v>26</v>
      </c>
      <c r="B27" s="19">
        <f>B26-B22</f>
        <v>9024.6481999999978</v>
      </c>
      <c r="C27" s="19"/>
      <c r="D27" s="19">
        <f>B26-D22</f>
        <v>1170.4381999999969</v>
      </c>
      <c r="E27" s="84">
        <f>E26-E22</f>
        <v>4212.0757999999996</v>
      </c>
      <c r="F27" s="84"/>
      <c r="G27" s="84">
        <f>E26-G22</f>
        <v>-1432.3142000000007</v>
      </c>
      <c r="J27" s="6"/>
      <c r="N27" s="6"/>
      <c r="R27" s="6"/>
      <c r="V27" s="6"/>
      <c r="Z27" s="6"/>
      <c r="AD27" s="6"/>
      <c r="AH27" s="6"/>
      <c r="AL27" s="6"/>
      <c r="AP27" s="6"/>
      <c r="AT27" s="6"/>
      <c r="AX27" s="6"/>
      <c r="BB27" s="6"/>
      <c r="BF27" s="6"/>
      <c r="BJ27" s="6"/>
      <c r="BN27" s="6"/>
      <c r="BR27" s="6"/>
      <c r="BV27" s="6"/>
      <c r="BZ27" s="6"/>
      <c r="CD27" s="6"/>
      <c r="CH27" s="6"/>
      <c r="CL27" s="6"/>
      <c r="CP27" s="6"/>
      <c r="CT27" s="6"/>
      <c r="CX27" s="6"/>
      <c r="DB27" s="6"/>
      <c r="DF27" s="6"/>
      <c r="DJ27" s="6"/>
      <c r="DN27" s="6"/>
      <c r="DR27" s="6"/>
      <c r="DV27" s="6"/>
      <c r="DZ27" s="6"/>
      <c r="ED27" s="6"/>
      <c r="EH27" s="6"/>
      <c r="EL27" s="6"/>
      <c r="EP27" s="6"/>
      <c r="ET27" s="6"/>
      <c r="EX27" s="6"/>
      <c r="FB27" s="6"/>
      <c r="FF27" s="6"/>
      <c r="FJ27" s="6"/>
      <c r="FN27" s="6"/>
    </row>
    <row r="28" spans="1:170" s="7" customFormat="1">
      <c r="A28" s="28" t="s">
        <v>27</v>
      </c>
      <c r="B28" s="85">
        <f>B25-B23</f>
        <v>30.179999999999996</v>
      </c>
      <c r="C28" s="85"/>
      <c r="D28" s="85">
        <f>B25-D23</f>
        <v>3.9099999999999966</v>
      </c>
      <c r="E28" s="85">
        <f>E25-E23</f>
        <v>17.329999999999998</v>
      </c>
      <c r="F28" s="85"/>
      <c r="G28" s="85">
        <f>E25-G23</f>
        <v>-5.8900000000000006</v>
      </c>
      <c r="J28" s="6"/>
      <c r="N28" s="6"/>
      <c r="R28" s="6"/>
      <c r="V28" s="6"/>
      <c r="Z28" s="6"/>
      <c r="AD28" s="6"/>
      <c r="AH28" s="6"/>
      <c r="AL28" s="6"/>
      <c r="AP28" s="6"/>
      <c r="AT28" s="6"/>
      <c r="AX28" s="6"/>
      <c r="BB28" s="6"/>
      <c r="BF28" s="6"/>
      <c r="BJ28" s="6"/>
      <c r="BN28" s="6"/>
      <c r="BR28" s="6"/>
      <c r="BV28" s="6"/>
      <c r="BZ28" s="6"/>
      <c r="CD28" s="6"/>
      <c r="CH28" s="6"/>
      <c r="CL28" s="6"/>
      <c r="CP28" s="6"/>
      <c r="CT28" s="6"/>
      <c r="CX28" s="6"/>
      <c r="DB28" s="6"/>
      <c r="DF28" s="6"/>
      <c r="DJ28" s="6"/>
      <c r="DN28" s="6"/>
      <c r="DR28" s="6"/>
      <c r="DV28" s="6"/>
      <c r="DZ28" s="6"/>
      <c r="ED28" s="6"/>
      <c r="EH28" s="6"/>
      <c r="EL28" s="6"/>
      <c r="EP28" s="6"/>
      <c r="ET28" s="6"/>
      <c r="EX28" s="6"/>
      <c r="FB28" s="6"/>
      <c r="FF28" s="6"/>
      <c r="FJ28" s="6"/>
      <c r="FN28" s="6"/>
    </row>
    <row r="29" spans="1:170">
      <c r="A29" s="29"/>
    </row>
    <row r="30" spans="1:170">
      <c r="A30" s="30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A13" sqref="A13"/>
    </sheetView>
  </sheetViews>
  <sheetFormatPr defaultRowHeight="21.75"/>
  <cols>
    <col min="1" max="1" width="38.25" style="62" customWidth="1"/>
    <col min="2" max="7" width="10.875" style="62" customWidth="1"/>
    <col min="8" max="8" width="9" style="63"/>
    <col min="9" max="16384" width="9" style="35"/>
  </cols>
  <sheetData>
    <row r="1" spans="1:8" ht="24">
      <c r="A1" s="31" t="s">
        <v>57</v>
      </c>
      <c r="B1" s="32"/>
      <c r="C1" s="32"/>
      <c r="D1" s="33"/>
      <c r="E1" s="32"/>
      <c r="F1" s="32"/>
      <c r="G1" s="33"/>
      <c r="H1" s="34"/>
    </row>
    <row r="2" spans="1:8">
      <c r="A2" s="36"/>
      <c r="B2" s="37"/>
      <c r="C2" s="37"/>
      <c r="D2" s="38"/>
      <c r="E2" s="37"/>
      <c r="F2" s="37"/>
      <c r="G2" s="38" t="s">
        <v>28</v>
      </c>
      <c r="H2" s="39"/>
    </row>
    <row r="3" spans="1:8">
      <c r="A3" s="65"/>
      <c r="B3" s="68" t="s">
        <v>49</v>
      </c>
      <c r="C3" s="69"/>
      <c r="D3" s="69"/>
      <c r="E3" s="69"/>
      <c r="F3" s="69"/>
      <c r="G3" s="70"/>
      <c r="H3" s="39"/>
    </row>
    <row r="4" spans="1:8">
      <c r="A4" s="66" t="s">
        <v>1</v>
      </c>
      <c r="B4" s="68" t="s">
        <v>47</v>
      </c>
      <c r="C4" s="69"/>
      <c r="D4" s="70"/>
      <c r="E4" s="68" t="s">
        <v>48</v>
      </c>
      <c r="F4" s="69"/>
      <c r="G4" s="70"/>
      <c r="H4" s="40"/>
    </row>
    <row r="5" spans="1:8">
      <c r="A5" s="67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  <c r="H5" s="41"/>
    </row>
    <row r="6" spans="1:8">
      <c r="A6" s="42" t="s">
        <v>29</v>
      </c>
      <c r="B6" s="43">
        <f t="shared" ref="B6:F6" si="0">B7+B12+B20</f>
        <v>2708.1099999999997</v>
      </c>
      <c r="C6" s="43">
        <f t="shared" si="0"/>
        <v>922.18999999999994</v>
      </c>
      <c r="D6" s="43">
        <f t="shared" si="0"/>
        <v>3630.3</v>
      </c>
      <c r="E6" s="43">
        <f t="shared" si="0"/>
        <v>2704.6100000000006</v>
      </c>
      <c r="F6" s="43">
        <f t="shared" si="0"/>
        <v>762.49999999999989</v>
      </c>
      <c r="G6" s="43">
        <f>G7+G12+G20</f>
        <v>3467.1100000000006</v>
      </c>
      <c r="H6" s="44"/>
    </row>
    <row r="7" spans="1:8">
      <c r="A7" s="45" t="s">
        <v>30</v>
      </c>
      <c r="B7" s="46">
        <f>SUM(B8:B11)</f>
        <v>1396.76</v>
      </c>
      <c r="C7" s="46">
        <f t="shared" ref="C7:G7" si="1">SUM(C8:C11)</f>
        <v>719.43</v>
      </c>
      <c r="D7" s="46">
        <f t="shared" si="1"/>
        <v>2116.19</v>
      </c>
      <c r="E7" s="46">
        <f t="shared" si="1"/>
        <v>1308.48</v>
      </c>
      <c r="F7" s="46">
        <f t="shared" si="1"/>
        <v>585.45999999999992</v>
      </c>
      <c r="G7" s="46">
        <f t="shared" si="1"/>
        <v>1893.94</v>
      </c>
      <c r="H7" s="44"/>
    </row>
    <row r="8" spans="1:8">
      <c r="A8" s="47" t="s">
        <v>55</v>
      </c>
      <c r="B8" s="48">
        <v>493.73</v>
      </c>
      <c r="C8" s="48">
        <v>175.34</v>
      </c>
      <c r="D8" s="48">
        <f t="shared" ref="D8:D24" si="2">SUM(B8:C8)</f>
        <v>669.07</v>
      </c>
      <c r="E8" s="48">
        <v>459.26</v>
      </c>
      <c r="F8" s="48">
        <v>108.03</v>
      </c>
      <c r="G8" s="48">
        <f t="shared" ref="G8:G24" si="3">SUM(E8:F8)</f>
        <v>567.29</v>
      </c>
      <c r="H8" s="49"/>
    </row>
    <row r="9" spans="1:8">
      <c r="A9" s="47" t="s">
        <v>54</v>
      </c>
      <c r="B9" s="48">
        <v>88.5</v>
      </c>
      <c r="C9" s="48">
        <v>77.8</v>
      </c>
      <c r="D9" s="48">
        <f t="shared" si="2"/>
        <v>166.3</v>
      </c>
      <c r="E9" s="48">
        <v>81.790000000000006</v>
      </c>
      <c r="F9" s="48">
        <v>25.83</v>
      </c>
      <c r="G9" s="48">
        <f t="shared" si="3"/>
        <v>107.62</v>
      </c>
      <c r="H9" s="49"/>
    </row>
    <row r="10" spans="1:8">
      <c r="A10" s="47" t="s">
        <v>31</v>
      </c>
      <c r="B10" s="48">
        <v>332.39</v>
      </c>
      <c r="C10" s="48">
        <v>396.94</v>
      </c>
      <c r="D10" s="48">
        <f t="shared" si="2"/>
        <v>729.32999999999993</v>
      </c>
      <c r="E10" s="48">
        <v>318.36</v>
      </c>
      <c r="F10" s="48">
        <v>421.94</v>
      </c>
      <c r="G10" s="48">
        <f t="shared" si="3"/>
        <v>740.3</v>
      </c>
      <c r="H10" s="49"/>
    </row>
    <row r="11" spans="1:8">
      <c r="A11" s="47" t="s">
        <v>32</v>
      </c>
      <c r="B11" s="48">
        <v>482.14</v>
      </c>
      <c r="C11" s="48">
        <v>69.349999999999994</v>
      </c>
      <c r="D11" s="48">
        <f t="shared" si="2"/>
        <v>551.49</v>
      </c>
      <c r="E11" s="48">
        <v>449.07</v>
      </c>
      <c r="F11" s="48">
        <v>29.66</v>
      </c>
      <c r="G11" s="48">
        <f t="shared" si="3"/>
        <v>478.73</v>
      </c>
      <c r="H11" s="49"/>
    </row>
    <row r="12" spans="1:8">
      <c r="A12" s="45" t="s">
        <v>33</v>
      </c>
      <c r="B12" s="46">
        <f>SUM(B13:B19)</f>
        <v>1311.35</v>
      </c>
      <c r="C12" s="46">
        <f t="shared" ref="C12:G12" si="4">SUM(C13:C19)</f>
        <v>80</v>
      </c>
      <c r="D12" s="46">
        <f t="shared" si="4"/>
        <v>1391.3500000000001</v>
      </c>
      <c r="E12" s="46">
        <f t="shared" si="4"/>
        <v>1396.1300000000003</v>
      </c>
      <c r="F12" s="46">
        <f t="shared" si="4"/>
        <v>59.79</v>
      </c>
      <c r="G12" s="46">
        <f t="shared" si="4"/>
        <v>1455.9200000000003</v>
      </c>
      <c r="H12" s="44"/>
    </row>
    <row r="13" spans="1:8">
      <c r="A13" s="47" t="s">
        <v>53</v>
      </c>
      <c r="B13" s="48">
        <v>348.65</v>
      </c>
      <c r="C13" s="48">
        <v>73.17</v>
      </c>
      <c r="D13" s="48">
        <f t="shared" si="2"/>
        <v>421.82</v>
      </c>
      <c r="E13" s="48">
        <v>396.13</v>
      </c>
      <c r="F13" s="48">
        <v>59.79</v>
      </c>
      <c r="G13" s="48">
        <f t="shared" si="3"/>
        <v>455.92</v>
      </c>
      <c r="H13" s="49"/>
    </row>
    <row r="14" spans="1:8">
      <c r="A14" s="47" t="s">
        <v>34</v>
      </c>
      <c r="B14" s="48">
        <v>646.22</v>
      </c>
      <c r="C14" s="48">
        <v>6.83</v>
      </c>
      <c r="D14" s="48">
        <f t="shared" si="2"/>
        <v>653.05000000000007</v>
      </c>
      <c r="E14" s="48">
        <v>664.17</v>
      </c>
      <c r="F14" s="48">
        <v>0</v>
      </c>
      <c r="G14" s="48">
        <f t="shared" si="3"/>
        <v>664.17</v>
      </c>
      <c r="H14" s="49"/>
    </row>
    <row r="15" spans="1:8">
      <c r="A15" s="50" t="s">
        <v>35</v>
      </c>
      <c r="B15" s="48">
        <v>108.19</v>
      </c>
      <c r="C15" s="48">
        <v>0</v>
      </c>
      <c r="D15" s="48">
        <f t="shared" si="2"/>
        <v>108.19</v>
      </c>
      <c r="E15" s="48">
        <v>115.18</v>
      </c>
      <c r="F15" s="48">
        <v>0</v>
      </c>
      <c r="G15" s="48">
        <f t="shared" si="3"/>
        <v>115.18</v>
      </c>
      <c r="H15" s="49"/>
    </row>
    <row r="16" spans="1:8">
      <c r="A16" s="50" t="s">
        <v>51</v>
      </c>
      <c r="B16" s="48">
        <v>15.73</v>
      </c>
      <c r="C16" s="48">
        <v>0</v>
      </c>
      <c r="D16" s="48">
        <f t="shared" si="2"/>
        <v>15.73</v>
      </c>
      <c r="E16" s="48">
        <v>2.15</v>
      </c>
      <c r="F16" s="48"/>
      <c r="G16" s="48">
        <f t="shared" si="3"/>
        <v>2.15</v>
      </c>
      <c r="H16" s="49"/>
    </row>
    <row r="17" spans="1:8">
      <c r="A17" s="50" t="s">
        <v>36</v>
      </c>
      <c r="B17" s="48">
        <v>130.72</v>
      </c>
      <c r="C17" s="48">
        <v>0</v>
      </c>
      <c r="D17" s="48">
        <f t="shared" si="2"/>
        <v>130.72</v>
      </c>
      <c r="E17" s="48">
        <v>158.41</v>
      </c>
      <c r="F17" s="48">
        <v>0</v>
      </c>
      <c r="G17" s="48">
        <f t="shared" si="3"/>
        <v>158.41</v>
      </c>
      <c r="H17" s="49"/>
    </row>
    <row r="18" spans="1:8">
      <c r="A18" s="50" t="s">
        <v>52</v>
      </c>
      <c r="B18" s="48">
        <v>52.49</v>
      </c>
      <c r="C18" s="48">
        <v>0</v>
      </c>
      <c r="D18" s="48">
        <f t="shared" si="2"/>
        <v>52.49</v>
      </c>
      <c r="E18" s="48">
        <v>39.17</v>
      </c>
      <c r="F18" s="48">
        <v>0</v>
      </c>
      <c r="G18" s="48">
        <f t="shared" si="3"/>
        <v>39.17</v>
      </c>
      <c r="H18" s="49"/>
    </row>
    <row r="19" spans="1:8">
      <c r="A19" s="51" t="s">
        <v>14</v>
      </c>
      <c r="B19" s="48">
        <v>9.35</v>
      </c>
      <c r="C19" s="48">
        <v>0</v>
      </c>
      <c r="D19" s="48">
        <f t="shared" si="2"/>
        <v>9.35</v>
      </c>
      <c r="E19" s="48">
        <v>20.92</v>
      </c>
      <c r="F19" s="48">
        <v>0</v>
      </c>
      <c r="G19" s="48">
        <f t="shared" si="3"/>
        <v>20.92</v>
      </c>
      <c r="H19" s="49"/>
    </row>
    <row r="20" spans="1:8">
      <c r="A20" s="52" t="s">
        <v>37</v>
      </c>
      <c r="B20" s="46">
        <v>0</v>
      </c>
      <c r="C20" s="46">
        <f>ROUND(((C7+C12+B7+B12)*0.07*6/12),2)</f>
        <v>122.76</v>
      </c>
      <c r="D20" s="17">
        <f t="shared" si="2"/>
        <v>122.76</v>
      </c>
      <c r="E20" s="46">
        <v>0</v>
      </c>
      <c r="F20" s="46">
        <f>ROUND(((F7+F12+E7+E12)*0.07*6/12),2)</f>
        <v>117.25</v>
      </c>
      <c r="G20" s="17">
        <f t="shared" si="3"/>
        <v>117.25</v>
      </c>
      <c r="H20" s="44"/>
    </row>
    <row r="21" spans="1:8">
      <c r="A21" s="45" t="s">
        <v>38</v>
      </c>
      <c r="B21" s="46">
        <f>SUM(B22:B24)</f>
        <v>0</v>
      </c>
      <c r="C21" s="46">
        <f>SUM(C22:C24)</f>
        <v>839.94999999999993</v>
      </c>
      <c r="D21" s="46">
        <f>SUM(B21:C21)</f>
        <v>839.94999999999993</v>
      </c>
      <c r="E21" s="46">
        <f>SUM(E22:E24)</f>
        <v>0</v>
      </c>
      <c r="F21" s="46">
        <f>SUM(F22:F24)</f>
        <v>947.2299999999999</v>
      </c>
      <c r="G21" s="46">
        <f>SUM(E21:F21)</f>
        <v>947.2299999999999</v>
      </c>
      <c r="H21" s="44"/>
    </row>
    <row r="22" spans="1:8">
      <c r="A22" s="50" t="s">
        <v>39</v>
      </c>
      <c r="B22" s="48">
        <v>0</v>
      </c>
      <c r="C22" s="48">
        <v>560.16</v>
      </c>
      <c r="D22" s="48">
        <f t="shared" si="2"/>
        <v>560.16</v>
      </c>
      <c r="E22" s="48">
        <v>0</v>
      </c>
      <c r="F22" s="48">
        <v>533.91</v>
      </c>
      <c r="G22" s="48">
        <f t="shared" si="3"/>
        <v>533.91</v>
      </c>
      <c r="H22" s="49"/>
    </row>
    <row r="23" spans="1:8">
      <c r="A23" s="50" t="s">
        <v>40</v>
      </c>
      <c r="B23" s="48">
        <v>0</v>
      </c>
      <c r="C23" s="48">
        <v>233.87</v>
      </c>
      <c r="D23" s="48">
        <f t="shared" si="2"/>
        <v>233.87</v>
      </c>
      <c r="E23" s="48">
        <v>0</v>
      </c>
      <c r="F23" s="48">
        <v>353.68</v>
      </c>
      <c r="G23" s="48">
        <f t="shared" si="3"/>
        <v>353.68</v>
      </c>
      <c r="H23" s="49"/>
    </row>
    <row r="24" spans="1:8">
      <c r="A24" s="53" t="s">
        <v>19</v>
      </c>
      <c r="B24" s="48">
        <v>0</v>
      </c>
      <c r="C24" s="48">
        <v>45.92</v>
      </c>
      <c r="D24" s="48">
        <f t="shared" si="2"/>
        <v>45.92</v>
      </c>
      <c r="E24" s="48">
        <v>0</v>
      </c>
      <c r="F24" s="48">
        <v>59.64</v>
      </c>
      <c r="G24" s="48">
        <f t="shared" si="3"/>
        <v>59.64</v>
      </c>
      <c r="H24" s="49"/>
    </row>
    <row r="25" spans="1:8">
      <c r="A25" s="45" t="s">
        <v>41</v>
      </c>
      <c r="B25" s="17">
        <f t="shared" ref="B25:G25" si="5">B6+B21</f>
        <v>2708.1099999999997</v>
      </c>
      <c r="C25" s="17">
        <f t="shared" si="5"/>
        <v>1762.1399999999999</v>
      </c>
      <c r="D25" s="17">
        <f t="shared" si="5"/>
        <v>4470.25</v>
      </c>
      <c r="E25" s="17">
        <f t="shared" si="5"/>
        <v>2704.6100000000006</v>
      </c>
      <c r="F25" s="17">
        <f t="shared" si="5"/>
        <v>1709.7299999999998</v>
      </c>
      <c r="G25" s="17">
        <f t="shared" si="5"/>
        <v>4414.34</v>
      </c>
      <c r="H25" s="44"/>
    </row>
    <row r="26" spans="1:8" s="55" customFormat="1">
      <c r="A26" s="54" t="s">
        <v>22</v>
      </c>
      <c r="B26" s="46">
        <f>+B25/B27*1000</f>
        <v>4026.5102517210094</v>
      </c>
      <c r="C26" s="46">
        <f>C25/B27*1000</f>
        <v>2620.0098131049554</v>
      </c>
      <c r="D26" s="46">
        <f>D25/B27*1000</f>
        <v>6646.5200648259661</v>
      </c>
      <c r="E26" s="46">
        <f>+E25/E27*1000</f>
        <v>4432.1883910720735</v>
      </c>
      <c r="F26" s="46">
        <f>F25/E27*1000</f>
        <v>2801.8255711055026</v>
      </c>
      <c r="G26" s="46">
        <f>G25/E27*1000</f>
        <v>7234.0139621775752</v>
      </c>
      <c r="H26" s="44"/>
    </row>
    <row r="27" spans="1:8">
      <c r="A27" s="53" t="s">
        <v>42</v>
      </c>
      <c r="B27" s="86">
        <v>672.57</v>
      </c>
      <c r="C27" s="87"/>
      <c r="D27" s="88"/>
      <c r="E27" s="86">
        <v>610.22</v>
      </c>
      <c r="F27" s="87"/>
      <c r="G27" s="88"/>
      <c r="H27" s="56"/>
    </row>
    <row r="28" spans="1:8">
      <c r="A28" s="57" t="s">
        <v>43</v>
      </c>
      <c r="B28" s="89">
        <f>8.38*1000</f>
        <v>8380</v>
      </c>
      <c r="C28" s="87"/>
      <c r="D28" s="88"/>
      <c r="E28" s="89">
        <f>8.38*1000</f>
        <v>8380</v>
      </c>
      <c r="F28" s="87"/>
      <c r="G28" s="88"/>
      <c r="H28" s="58"/>
    </row>
    <row r="29" spans="1:8">
      <c r="A29" s="59" t="s">
        <v>44</v>
      </c>
      <c r="B29" s="83">
        <f>B27*B28/1000</f>
        <v>5636.1366000000007</v>
      </c>
      <c r="C29" s="83"/>
      <c r="D29" s="83"/>
      <c r="E29" s="83">
        <f>E27*E28/1000</f>
        <v>5113.6436000000003</v>
      </c>
      <c r="F29" s="83"/>
      <c r="G29" s="83"/>
      <c r="H29" s="58"/>
    </row>
    <row r="30" spans="1:8">
      <c r="A30" s="59" t="s">
        <v>45</v>
      </c>
      <c r="B30" s="90">
        <f>B29-B25</f>
        <v>2928.0266000000011</v>
      </c>
      <c r="C30" s="90"/>
      <c r="D30" s="90">
        <f>B29-D25</f>
        <v>1165.8866000000007</v>
      </c>
      <c r="E30" s="90">
        <f>E29-E25</f>
        <v>2409.0335999999998</v>
      </c>
      <c r="F30" s="90"/>
      <c r="G30" s="90">
        <f>E29-G25</f>
        <v>699.30360000000019</v>
      </c>
      <c r="H30" s="58"/>
    </row>
    <row r="31" spans="1:8">
      <c r="A31" s="60" t="s">
        <v>46</v>
      </c>
      <c r="B31" s="91">
        <f>B28-B26</f>
        <v>4353.4897482789911</v>
      </c>
      <c r="C31" s="91"/>
      <c r="D31" s="91">
        <f>B28-D26</f>
        <v>1733.4799351740339</v>
      </c>
      <c r="E31" s="91">
        <f>E28-E26</f>
        <v>3947.8116089279265</v>
      </c>
      <c r="F31" s="91"/>
      <c r="G31" s="91">
        <f>E28-G26</f>
        <v>1145.9860378224248</v>
      </c>
      <c r="H31" s="58"/>
    </row>
    <row r="32" spans="1:8">
      <c r="A32" s="61"/>
    </row>
    <row r="33" spans="1:6">
      <c r="A33" s="29"/>
      <c r="B33" s="64"/>
      <c r="C33" s="64"/>
      <c r="E33" s="64"/>
      <c r="F33" s="64"/>
    </row>
    <row r="34" spans="1:6">
      <c r="A34" s="30"/>
    </row>
  </sheetData>
  <mergeCells count="9">
    <mergeCell ref="B3:G3"/>
    <mergeCell ref="B28:D28"/>
    <mergeCell ref="E28:G28"/>
    <mergeCell ref="B29:D29"/>
    <mergeCell ref="E29:G29"/>
    <mergeCell ref="B4:D4"/>
    <mergeCell ref="E4:G4"/>
    <mergeCell ref="B27:D27"/>
    <mergeCell ref="E27:G27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ยางพารา</vt:lpstr>
      <vt:lpstr>ข้าวเจ้านาปี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2017-09-27T08:58:43Z</cp:lastPrinted>
  <dcterms:created xsi:type="dcterms:W3CDTF">2017-07-25T20:51:00Z</dcterms:created>
  <dcterms:modified xsi:type="dcterms:W3CDTF">2017-09-27T08:58:45Z</dcterms:modified>
</cp:coreProperties>
</file>