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3E8C53-48FB-4BC8-BE46-333161CB96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1." sheetId="1" r:id="rId1"/>
    <sheet name="Q2." sheetId="4" r:id="rId2"/>
    <sheet name="Q3." sheetId="3" r:id="rId3"/>
  </sheets>
  <definedNames>
    <definedName name="_xlnm._FilterDatabase" localSheetId="0" hidden="1">'Q1.'!$B$5:$C$53</definedName>
    <definedName name="_xlchart.v1.0" hidden="1">'Q3.'!$C$8:$C$38</definedName>
    <definedName name="_xlchart.v1.1" hidden="1">'Q3.'!$D$8:$D$38</definedName>
  </definedNames>
  <calcPr calcId="181029"/>
</workbook>
</file>

<file path=xl/calcChain.xml><?xml version="1.0" encoding="utf-8"?>
<calcChain xmlns="http://schemas.openxmlformats.org/spreadsheetml/2006/main">
  <c r="H20" i="4" l="1"/>
  <c r="G20" i="4"/>
  <c r="H19" i="4"/>
  <c r="G19" i="4"/>
  <c r="H18" i="4"/>
  <c r="G18" i="4"/>
  <c r="H17" i="4"/>
  <c r="G17" i="4"/>
  <c r="H16" i="4"/>
  <c r="G16" i="4"/>
  <c r="H15" i="4"/>
  <c r="G15" i="4"/>
  <c r="H31" i="3"/>
  <c r="G31" i="3"/>
  <c r="H30" i="3"/>
  <c r="G30" i="3"/>
  <c r="H27" i="3"/>
  <c r="G27" i="3"/>
  <c r="H26" i="3"/>
  <c r="G26" i="3"/>
  <c r="H25" i="3"/>
  <c r="G25" i="3"/>
  <c r="H24" i="3"/>
  <c r="G24" i="3"/>
  <c r="H23" i="3"/>
  <c r="G23" i="3"/>
  <c r="H22" i="3"/>
  <c r="G22" i="3"/>
  <c r="G18" i="3"/>
  <c r="H16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7" i="1"/>
  <c r="O16" i="1"/>
  <c r="G16" i="1" a="1"/>
  <c r="G17" i="1" s="1"/>
  <c r="E16" i="1"/>
  <c r="F16" i="1"/>
  <c r="F14" i="1"/>
  <c r="E14" i="1"/>
  <c r="G16" i="1" l="1"/>
</calcChain>
</file>

<file path=xl/sharedStrings.xml><?xml version="1.0" encoding="utf-8"?>
<sst xmlns="http://schemas.openxmlformats.org/spreadsheetml/2006/main" count="126" uniqueCount="116">
  <si>
    <t>Q1.</t>
  </si>
  <si>
    <t>The average number of minutes Americans commute to work is 27.7 minutes (Sterling’s Best</t>
  </si>
  <si>
    <t>Places, April 13, 2012). The average commute time in minutes for 48 cities are as follows:</t>
  </si>
  <si>
    <t>City</t>
  </si>
  <si>
    <t>Time (minutes)</t>
  </si>
  <si>
    <t>TASK (Calculate manually as well as using Excel functions)</t>
  </si>
  <si>
    <t>Albuquerque</t>
  </si>
  <si>
    <t>a. What is the mean commute time for these 48 cities?</t>
  </si>
  <si>
    <t>Atlanta</t>
  </si>
  <si>
    <t>b. Compute the median commute time.</t>
  </si>
  <si>
    <t>Austin</t>
  </si>
  <si>
    <t>c. Compute the mode.</t>
  </si>
  <si>
    <t>Baltimore</t>
  </si>
  <si>
    <t>d. Compute the third quartile.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</si>
  <si>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</si>
  <si>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</si>
  <si>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</si>
  <si>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</si>
  <si>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</si>
  <si>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</si>
  <si>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</si>
  <si>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</si>
  <si>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</si>
  <si>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</si>
  <si>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Fresno</t>
  </si>
  <si>
    <t>Indianapolis</t>
  </si>
  <si>
    <t>Jacksonville</t>
  </si>
  <si>
    <t>Kansas City</t>
  </si>
  <si>
    <t>Las Vegas</t>
  </si>
  <si>
    <t>Little Rock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</si>
  <si>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</si>
  <si>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</si>
  <si>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</si>
  <si>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</si>
  <si>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</si>
  <si>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</si>
  <si>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</si>
  <si>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</si>
  <si>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</si>
  <si>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Oklahoma City</t>
  </si>
  <si>
    <t>Orlando</t>
  </si>
  <si>
    <t xml:space="preserve">Philadelphia </t>
  </si>
  <si>
    <t>Phoenix</t>
  </si>
  <si>
    <t>Pittsburgh</t>
  </si>
  <si>
    <t>Portland</t>
  </si>
  <si>
    <t>Providence</t>
  </si>
  <si>
    <t>Richmond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</si>
  <si>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</si>
  <si>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</si>
  <si>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</si>
  <si>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</si>
  <si>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</si>
  <si>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</si>
  <si>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</si>
  <si>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</si>
  <si>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Tucson</t>
  </si>
  <si>
    <t>Tulsa</t>
  </si>
  <si>
    <t>Washington, D.C.</t>
  </si>
  <si>
    <t>Q2.</t>
  </si>
  <si>
    <t>Q3.</t>
  </si>
  <si>
    <t>Naples, Florida, hosts a half-marathon (13.1-mile race) in January each year. The event</t>
  </si>
  <si>
    <t>attracts top runners from throughout the United States as well as from around the world.</t>
  </si>
  <si>
    <t>In January 2009, 22 men and 31 women entered the 19–24 age class. Finish times in</t>
  </si>
  <si>
    <t>minutes are as follows (Naples Daily news, January 19, 2009). Times are shown in order</t>
  </si>
  <si>
    <t>of finish.</t>
  </si>
  <si>
    <t>Finish</t>
  </si>
  <si>
    <t>Men</t>
  </si>
  <si>
    <t>Women</t>
  </si>
  <si>
    <t>Questions</t>
  </si>
  <si>
    <t>a. George Towett of Marietta, Georgia, finished in first place for the men and Lauren Wald of Gainesville, Florida, finished in first place for the women.</t>
  </si>
  <si>
    <t>Compare the firstplace finish times for men and women. If the 53 men and women runners had competed as one group, in what place would Lauren have finished?</t>
  </si>
  <si>
    <t>b. What is the median time for men and women runners? Compare men and women runners based on their median times.</t>
  </si>
  <si>
    <t>c. Provide a five-number summary for both the men and the women.</t>
  </si>
  <si>
    <t>d. Are there outliers in either group?</t>
  </si>
  <si>
    <t>e. Show the box plots for the two groups. Did men or women have the most variation in finish times? Explain.</t>
  </si>
  <si>
    <t>Automotive</t>
  </si>
  <si>
    <t>Department Store</t>
  </si>
  <si>
    <t>data found in the file Advertising. it contains annual advertising expenditures for a sample of</t>
  </si>
  <si>
    <t>20 companies in the automotive sector and 20 companies in the department store sector.</t>
  </si>
  <si>
    <t>a. What is the mean advertising spent for each sector?</t>
  </si>
  <si>
    <t>b. What is the standard deviation for each sector?</t>
  </si>
  <si>
    <t>c. What is the range of advertising spent for each sector?</t>
  </si>
  <si>
    <t>d. What is the interquartile range for each sector?</t>
  </si>
  <si>
    <t>e. Based on this sample and your answers to parts (a) to (d), comment on any differences in the</t>
  </si>
  <si>
    <t>advertising spending in the automotive companies versus the department store companies</t>
  </si>
  <si>
    <t xml:space="preserve">advertising. Consumer-goods company Procter &amp; gamble has often topped the list, spending </t>
  </si>
  <si>
    <r>
      <rPr>
        <i/>
        <sz val="12"/>
        <rFont val="Times New Roman"/>
        <family val="1"/>
      </rPr>
      <t>Advertising Age</t>
    </r>
    <r>
      <rPr>
        <sz val="12"/>
        <rFont val="Times New Roman"/>
        <family val="1"/>
      </rPr>
      <t xml:space="preserve"> annually compiles a list of the 100 companies that spend the most on</t>
    </r>
  </si>
  <si>
    <t>billions of dollars annually (Advertising Age website, March 12, 2013). Consider the</t>
  </si>
  <si>
    <t>Mean</t>
  </si>
  <si>
    <t>Median</t>
  </si>
  <si>
    <t>Mode</t>
  </si>
  <si>
    <t>Q3</t>
  </si>
  <si>
    <t>Manually</t>
  </si>
  <si>
    <t>Functions</t>
  </si>
  <si>
    <t>24th</t>
  </si>
  <si>
    <t>25th</t>
  </si>
  <si>
    <t>N+1=</t>
  </si>
  <si>
    <t>Q3=</t>
  </si>
  <si>
    <t>(N+1)*3/4</t>
  </si>
  <si>
    <t>4=</t>
  </si>
  <si>
    <t>36th</t>
  </si>
  <si>
    <t>37th</t>
  </si>
  <si>
    <t>Diff</t>
  </si>
  <si>
    <t>Lauren will came at 11th position</t>
  </si>
  <si>
    <t>A.)</t>
  </si>
  <si>
    <t>B.)</t>
  </si>
  <si>
    <t>Q1</t>
  </si>
  <si>
    <t>Min</t>
  </si>
  <si>
    <t>Max</t>
  </si>
  <si>
    <t>IQR</t>
  </si>
  <si>
    <t>LL</t>
  </si>
  <si>
    <t>UL</t>
  </si>
  <si>
    <t>Auto</t>
  </si>
  <si>
    <t>Dept</t>
  </si>
  <si>
    <t>SD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</si>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</sst>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3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8" fillId="0" borderId="0" xfId="1" applyFont="1"/>
    <xf numFmtId="0" fontId="3" fillId="0" borderId="1" xfId="0" applyFont="1" applyBorder="1"/>
    <xf numFmtId="0" fontId="5" fillId="2" borderId="0" xfId="0" applyFont="1" applyFill="1" applyAlignment="1">
      <alignment horizontal="center" vertical="center"/>
    </xf>
    <xf numFmtId="0" fontId="0" fillId="0" borderId="1" xfId="0" applyFont="1" applyBorder="1" applyAlignment="1"/>
    <xf numFmtId="2" fontId="3" fillId="0" borderId="1" xfId="0" applyNumberFormat="1" applyFont="1" applyBorder="1"/>
    <xf numFmtId="0" fontId="3" fillId="0" borderId="2" xfId="0" applyFont="1" applyBorder="1"/>
    <xf numFmtId="0" fontId="3" fillId="0" borderId="0" xfId="0" applyFont="1" applyBorder="1"/>
    <xf numFmtId="2" fontId="3" fillId="0" borderId="2" xfId="0" applyNumberFormat="1" applyFont="1" applyBorder="1"/>
    <xf numFmtId="2" fontId="3" fillId="2" borderId="0" xfId="0" applyNumberFormat="1" applyFont="1" applyFill="1" applyAlignment="1">
      <alignment horizontal="center"/>
    </xf>
    <xf numFmtId="0" fontId="1" fillId="0" borderId="0" xfId="2"/>
    <xf numFmtId="0" fontId="7" fillId="0" borderId="0" xfId="1" applyFont="1"/>
    <xf numFmtId="0" fontId="7" fillId="0" borderId="0" xfId="1" applyFont="1" applyAlignment="1">
      <alignment horizontal="center"/>
    </xf>
    <xf numFmtId="0" fontId="8" fillId="0" borderId="0" xfId="1" applyFont="1"/>
    <xf numFmtId="0" fontId="8" fillId="0" borderId="0" xfId="1" applyFont="1" applyAlignment="1">
      <alignment horizontal="center"/>
    </xf>
    <xf numFmtId="0" fontId="8" fillId="0" borderId="1" xfId="1" applyFont="1" applyBorder="1"/>
    <xf numFmtId="2" fontId="8" fillId="0" borderId="1" xfId="1" applyNumberFormat="1" applyFont="1" applyBorder="1"/>
  </cellXfs>
  <cellStyles count="3">
    <cellStyle name="Normal" xfId="0" builtinId="0"/>
    <cellStyle name="Normal 2" xfId="1" xr:uid="{6C04DAD9-EDAA-4FA3-A817-EAA43BA91ED6}"/>
    <cellStyle name="Normal 3" xfId="2" xr:uid="{37BB540F-4129-4F3E-8B1A-866A01A31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Box Plot</a:t>
          </a:r>
        </a:p>
      </cx:txPr>
    </cx:title>
    <cx:plotArea>
      <cx:plotAreaRegion>
        <cx:series layoutId="boxWhisker" uniqueId="{EBE136C7-3B64-48F3-B4A7-67C621A554D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5C5A9F5-944F-40F8-91BF-08F3697C646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</xdr:colOff>
      <xdr:row>16</xdr:row>
      <xdr:rowOff>91440</xdr:rowOff>
    </xdr:from>
    <xdr:to>
      <xdr:col>17</xdr:col>
      <xdr:colOff>11430</xdr:colOff>
      <xdr:row>30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6E2090-28D9-4555-B2F5-0B2FBD7034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02630" y="3139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2" workbookViewId="0">
      <selection activeCell="G24" sqref="G24"/>
    </sheetView>
  </sheetViews>
  <sheetFormatPr defaultColWidth="12.59765625" defaultRowHeight="15" customHeight="1" x14ac:dyDescent="0.25"/>
  <cols>
    <col min="1" max="1" width="4.09765625" customWidth="1"/>
    <col min="2" max="2" width="15.69921875" customWidth="1"/>
    <col min="3" max="3" width="15.09765625" customWidth="1"/>
    <col min="4" max="4" width="15.3984375" customWidth="1"/>
    <col min="5" max="5" width="8.19921875" customWidth="1"/>
    <col min="6" max="6" width="7.69921875" customWidth="1"/>
    <col min="7" max="7" width="11.8984375" customWidth="1"/>
    <col min="8" max="26" width="7.59765625" customWidth="1"/>
  </cols>
  <sheetData>
    <row r="1" spans="1:26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"/>
      <c r="B5" s="3" t="s">
        <v>3</v>
      </c>
      <c r="C5" s="4" t="s">
        <v>4</v>
      </c>
      <c r="D5" s="2"/>
      <c r="E5" s="1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">
        <v>1</v>
      </c>
      <c r="B6" s="5" t="s">
        <v>29</v>
      </c>
      <c r="C6" s="12">
        <v>20.100000000000001</v>
      </c>
      <c r="D6" s="2"/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1">
        <f>A6+1</f>
        <v>2</v>
      </c>
      <c r="B7" s="5" t="s">
        <v>56</v>
      </c>
      <c r="C7" s="12">
        <v>20.100000000000001</v>
      </c>
      <c r="D7" s="2"/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1">
        <f t="shared" ref="A8:A53" si="0">A7+1</f>
        <v>3</v>
      </c>
      <c r="B8" s="5" t="s">
        <v>48</v>
      </c>
      <c r="C8" s="12">
        <v>20.2</v>
      </c>
      <c r="D8" s="2"/>
      <c r="E8" s="2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1">
        <f t="shared" si="0"/>
        <v>4</v>
      </c>
      <c r="B9" s="5" t="s">
        <v>31</v>
      </c>
      <c r="C9" s="12">
        <v>21.4</v>
      </c>
      <c r="D9" s="2"/>
      <c r="E9" s="2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1">
        <f t="shared" si="0"/>
        <v>5</v>
      </c>
      <c r="B10" s="5" t="s">
        <v>39</v>
      </c>
      <c r="C10" s="13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1">
        <f t="shared" si="0"/>
        <v>6</v>
      </c>
      <c r="B11" s="5" t="s">
        <v>24</v>
      </c>
      <c r="C11" s="13">
        <v>23</v>
      </c>
      <c r="D11" s="2"/>
      <c r="E11" s="2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1">
        <f t="shared" si="0"/>
        <v>7</v>
      </c>
      <c r="B12" s="5" t="s">
        <v>6</v>
      </c>
      <c r="C12" s="6">
        <v>23.3</v>
      </c>
      <c r="D12" s="2"/>
      <c r="E12" s="2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1">
        <f t="shared" si="0"/>
        <v>8</v>
      </c>
      <c r="B13" s="5" t="s">
        <v>19</v>
      </c>
      <c r="C13" s="16">
        <v>23.4</v>
      </c>
      <c r="D13" s="15"/>
      <c r="E13" s="15" t="s">
        <v>88</v>
      </c>
      <c r="F13" s="15" t="s">
        <v>89</v>
      </c>
      <c r="G13" s="15" t="s">
        <v>90</v>
      </c>
      <c r="H13" s="15" t="s">
        <v>91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1">
        <f t="shared" si="0"/>
        <v>9</v>
      </c>
      <c r="B14" s="5" t="s">
        <v>27</v>
      </c>
      <c r="C14" s="16">
        <v>23.4</v>
      </c>
      <c r="D14" s="15" t="s">
        <v>92</v>
      </c>
      <c r="E14" s="15">
        <f>SUM(C6:C53)/48</f>
        <v>26.906249999999989</v>
      </c>
      <c r="F14" s="15">
        <f>SUM(C29:C30)/2</f>
        <v>25.950000000000003</v>
      </c>
      <c r="G14" s="15">
        <v>23.4</v>
      </c>
      <c r="H14" s="15">
        <v>28.5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1">
        <f t="shared" si="0"/>
        <v>10</v>
      </c>
      <c r="B15" s="5" t="s">
        <v>46</v>
      </c>
      <c r="C15" s="16">
        <v>23.4</v>
      </c>
      <c r="D15" s="15"/>
      <c r="E15" s="15"/>
      <c r="F15" s="15"/>
      <c r="G15" s="15">
        <v>24.8</v>
      </c>
      <c r="H15" s="15"/>
      <c r="I15" s="2"/>
      <c r="J15" s="2"/>
      <c r="K15" s="2"/>
      <c r="L15" s="2" t="s">
        <v>96</v>
      </c>
      <c r="M15" s="2">
        <v>49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1">
        <f t="shared" si="0"/>
        <v>11</v>
      </c>
      <c r="B16" s="5" t="s">
        <v>35</v>
      </c>
      <c r="C16" s="12">
        <v>23.6</v>
      </c>
      <c r="D16" s="15" t="s">
        <v>93</v>
      </c>
      <c r="E16" s="15">
        <f>AVERAGE(C7:C54)</f>
        <v>27.051063829787225</v>
      </c>
      <c r="F16" s="15">
        <f>MEDIAN(C7:C54)</f>
        <v>26.1</v>
      </c>
      <c r="G16" s="15">
        <f t="array" ref="G16:G17">_xlfn.MODE.MULT(C6:C53)</f>
        <v>23.4</v>
      </c>
      <c r="H16" s="15">
        <f>_xlfn.QUARTILE.INC(C6:C53,3)</f>
        <v>28.5</v>
      </c>
      <c r="I16" s="2"/>
      <c r="J16" s="2"/>
      <c r="K16" s="2"/>
      <c r="L16" s="2" t="s">
        <v>97</v>
      </c>
      <c r="M16" s="2" t="s">
        <v>98</v>
      </c>
      <c r="N16" s="2" t="s">
        <v>99</v>
      </c>
      <c r="O16" s="2">
        <f xml:space="preserve"> M15*3/4</f>
        <v>36.75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1">
        <f t="shared" si="0"/>
        <v>12</v>
      </c>
      <c r="B17" s="5" t="s">
        <v>45</v>
      </c>
      <c r="C17" s="12">
        <v>23.6</v>
      </c>
      <c r="D17" s="15"/>
      <c r="E17" s="15"/>
      <c r="F17" s="15"/>
      <c r="G17" s="15">
        <v>24.8</v>
      </c>
      <c r="H17" s="1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1">
        <f t="shared" si="0"/>
        <v>13</v>
      </c>
      <c r="B18" s="5" t="s">
        <v>32</v>
      </c>
      <c r="C18" s="12">
        <v>23.8</v>
      </c>
      <c r="D18" s="2"/>
      <c r="E18" s="2"/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1">
        <f t="shared" si="0"/>
        <v>14</v>
      </c>
      <c r="B19" s="5" t="s">
        <v>55</v>
      </c>
      <c r="C19" s="13">
        <v>24</v>
      </c>
      <c r="D19" s="2"/>
      <c r="E19" s="2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>
        <f t="shared" si="0"/>
        <v>15</v>
      </c>
      <c r="B20" s="5" t="s">
        <v>23</v>
      </c>
      <c r="C20" s="12">
        <v>24.4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1">
        <f t="shared" si="0"/>
        <v>16</v>
      </c>
      <c r="B21" s="5" t="s">
        <v>10</v>
      </c>
      <c r="C21" s="6">
        <v>24.6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1">
        <f t="shared" si="0"/>
        <v>17</v>
      </c>
      <c r="B22" s="5" t="s">
        <v>25</v>
      </c>
      <c r="C22" s="16">
        <v>24.8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1">
        <f t="shared" si="0"/>
        <v>18</v>
      </c>
      <c r="B23" s="5" t="s">
        <v>34</v>
      </c>
      <c r="C23" s="16">
        <v>24.8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1">
        <f t="shared" si="0"/>
        <v>19</v>
      </c>
      <c r="B24" s="5" t="s">
        <v>50</v>
      </c>
      <c r="C24" s="16">
        <v>24.8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1">
        <f t="shared" si="0"/>
        <v>20</v>
      </c>
      <c r="B25" s="5" t="s">
        <v>17</v>
      </c>
      <c r="C25" s="6">
        <v>24.9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1">
        <f t="shared" si="0"/>
        <v>21</v>
      </c>
      <c r="B26" s="5" t="s">
        <v>43</v>
      </c>
      <c r="C26" s="13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1">
        <f t="shared" si="0"/>
        <v>22</v>
      </c>
      <c r="B27" s="5" t="s">
        <v>36</v>
      </c>
      <c r="C27" s="12">
        <v>25.3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1">
        <f t="shared" si="0"/>
        <v>23</v>
      </c>
      <c r="B28" s="5" t="s">
        <v>15</v>
      </c>
      <c r="C28" s="6">
        <v>25.8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1">
        <f t="shared" si="0"/>
        <v>24</v>
      </c>
      <c r="B29" s="5" t="s">
        <v>47</v>
      </c>
      <c r="C29" s="12">
        <v>25.8</v>
      </c>
      <c r="D29" s="2" t="s">
        <v>94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1">
        <f t="shared" si="0"/>
        <v>25</v>
      </c>
      <c r="B30" s="5" t="s">
        <v>49</v>
      </c>
      <c r="C30" s="12">
        <v>26.1</v>
      </c>
      <c r="D30" s="2" t="s">
        <v>95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1">
        <f t="shared" si="0"/>
        <v>26</v>
      </c>
      <c r="B31" s="5" t="s">
        <v>26</v>
      </c>
      <c r="C31" s="12">
        <v>26.2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1">
        <f t="shared" si="0"/>
        <v>27</v>
      </c>
      <c r="B32" s="5" t="s">
        <v>44</v>
      </c>
      <c r="C32" s="12">
        <v>26.4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1">
        <f t="shared" si="0"/>
        <v>28</v>
      </c>
      <c r="B33" s="5" t="s">
        <v>18</v>
      </c>
      <c r="C33" s="6">
        <v>26.8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1">
        <f t="shared" si="0"/>
        <v>29</v>
      </c>
      <c r="B34" s="5" t="s">
        <v>54</v>
      </c>
      <c r="C34" s="12">
        <v>26.8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1">
        <f t="shared" si="0"/>
        <v>30</v>
      </c>
      <c r="B35" s="5" t="s">
        <v>40</v>
      </c>
      <c r="C35" s="12">
        <v>27.1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1">
        <f t="shared" si="0"/>
        <v>31</v>
      </c>
      <c r="B36" s="5" t="s">
        <v>53</v>
      </c>
      <c r="C36" s="12">
        <v>27.3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1">
        <f t="shared" si="0"/>
        <v>32</v>
      </c>
      <c r="B37" s="5" t="s">
        <v>21</v>
      </c>
      <c r="C37" s="12">
        <v>28.1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1">
        <f t="shared" si="0"/>
        <v>33</v>
      </c>
      <c r="B38" s="5" t="s">
        <v>8</v>
      </c>
      <c r="C38" s="6">
        <v>28.3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1">
        <f t="shared" si="0"/>
        <v>34</v>
      </c>
      <c r="B39" s="5" t="s">
        <v>42</v>
      </c>
      <c r="C39" s="12">
        <v>28.3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1">
        <f t="shared" si="0"/>
        <v>35</v>
      </c>
      <c r="B40" s="5" t="s">
        <v>28</v>
      </c>
      <c r="C40" s="12">
        <v>28.4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1">
        <f t="shared" si="0"/>
        <v>36</v>
      </c>
      <c r="B41" s="5" t="s">
        <v>20</v>
      </c>
      <c r="C41" s="12">
        <v>28.5</v>
      </c>
      <c r="D41" s="2" t="s">
        <v>100</v>
      </c>
      <c r="E41" s="2">
        <v>28.5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1">
        <f t="shared" si="0"/>
        <v>37</v>
      </c>
      <c r="B42" s="5" t="s">
        <v>52</v>
      </c>
      <c r="C42" s="12">
        <v>28.5</v>
      </c>
      <c r="D42" s="2" t="s">
        <v>101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1">
        <f t="shared" si="0"/>
        <v>38</v>
      </c>
      <c r="B43" s="5" t="s">
        <v>22</v>
      </c>
      <c r="C43" s="12">
        <v>29.3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1">
        <f t="shared" si="0"/>
        <v>39</v>
      </c>
      <c r="B44" s="5" t="s">
        <v>33</v>
      </c>
      <c r="C44" s="12">
        <v>30.7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1">
        <f t="shared" si="0"/>
        <v>40</v>
      </c>
      <c r="B45" s="5" t="s">
        <v>14</v>
      </c>
      <c r="C45" s="6">
        <v>31.7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1">
        <f t="shared" si="0"/>
        <v>41</v>
      </c>
      <c r="B46" s="5" t="s">
        <v>37</v>
      </c>
      <c r="C46" s="12">
        <v>31.7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1">
        <f t="shared" si="0"/>
        <v>42</v>
      </c>
      <c r="B47" s="5" t="s">
        <v>12</v>
      </c>
      <c r="C47" s="6">
        <v>32.1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1">
        <f t="shared" si="0"/>
        <v>43</v>
      </c>
      <c r="B48" s="5" t="s">
        <v>30</v>
      </c>
      <c r="C48" s="12">
        <v>32.200000000000003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1">
        <f t="shared" si="0"/>
        <v>44</v>
      </c>
      <c r="B49" s="5" t="s">
        <v>51</v>
      </c>
      <c r="C49" s="12">
        <v>32.6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1">
        <f t="shared" si="0"/>
        <v>45</v>
      </c>
      <c r="B50" s="5" t="s">
        <v>57</v>
      </c>
      <c r="C50" s="12">
        <v>32.799999999999997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1">
        <f t="shared" si="0"/>
        <v>46</v>
      </c>
      <c r="B51" s="5" t="s">
        <v>41</v>
      </c>
      <c r="C51" s="12">
        <v>34.200000000000003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1">
        <f t="shared" si="0"/>
        <v>47</v>
      </c>
      <c r="B52" s="5" t="s">
        <v>16</v>
      </c>
      <c r="C52" s="6">
        <v>38.1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1">
        <f t="shared" si="0"/>
        <v>48</v>
      </c>
      <c r="B53" s="5" t="s">
        <v>38</v>
      </c>
      <c r="C53" s="12">
        <v>43.8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B5:C53" xr:uid="{00000000-0001-0000-0000-000000000000}">
    <sortState xmlns:xlrd2="http://schemas.microsoft.com/office/spreadsheetml/2017/richdata2" ref="B6:C53">
      <sortCondition ref="C5:C53"/>
    </sortState>
  </autoFilter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21A4-A0F7-4A47-9FDA-3D004BBB6FB3}">
  <dimension ref="A1:H21"/>
  <sheetViews>
    <sheetView showGridLines="0" tabSelected="1" workbookViewId="0">
      <selection activeCell="L20" sqref="L20"/>
    </sheetView>
  </sheetViews>
  <sheetFormatPr defaultColWidth="8.19921875" defaultRowHeight="15.6" x14ac:dyDescent="0.3"/>
  <cols>
    <col min="1" max="1" width="4.69921875" style="14" customWidth="1"/>
    <col min="2" max="2" width="10.796875" style="14" bestFit="1" customWidth="1"/>
    <col min="3" max="3" width="18.59765625" style="14" bestFit="1" customWidth="1"/>
    <col min="4" max="6" width="8.19921875" style="14"/>
    <col min="7" max="7" width="8.5" style="14" bestFit="1" customWidth="1"/>
    <col min="8" max="16384" width="8.19921875" style="14"/>
  </cols>
  <sheetData>
    <row r="1" spans="1:8" x14ac:dyDescent="0.3">
      <c r="A1" s="24" t="s">
        <v>58</v>
      </c>
      <c r="B1" s="25" t="s">
        <v>75</v>
      </c>
      <c r="C1" s="25" t="s">
        <v>76</v>
      </c>
      <c r="D1" s="23"/>
      <c r="E1" s="26" t="s">
        <v>86</v>
      </c>
      <c r="F1" s="23"/>
      <c r="G1" s="23"/>
      <c r="H1" s="23"/>
    </row>
    <row r="2" spans="1:8" x14ac:dyDescent="0.3">
      <c r="A2" s="23"/>
      <c r="B2" s="27">
        <v>2366</v>
      </c>
      <c r="C2" s="27">
        <v>448</v>
      </c>
      <c r="D2" s="23"/>
      <c r="E2" s="26" t="s">
        <v>85</v>
      </c>
      <c r="F2" s="23"/>
      <c r="G2" s="23"/>
      <c r="H2" s="23"/>
    </row>
    <row r="3" spans="1:8" x14ac:dyDescent="0.3">
      <c r="A3" s="23"/>
      <c r="B3" s="27">
        <v>1573</v>
      </c>
      <c r="C3" s="27">
        <v>472</v>
      </c>
      <c r="D3" s="23"/>
      <c r="E3" s="26" t="s">
        <v>87</v>
      </c>
      <c r="F3" s="23"/>
      <c r="G3" s="23"/>
      <c r="H3" s="23"/>
    </row>
    <row r="4" spans="1:8" x14ac:dyDescent="0.3">
      <c r="A4" s="23"/>
      <c r="B4" s="27">
        <v>1813</v>
      </c>
      <c r="C4" s="27">
        <v>622</v>
      </c>
      <c r="D4" s="23"/>
      <c r="E4" s="26" t="s">
        <v>77</v>
      </c>
      <c r="F4" s="23"/>
      <c r="G4" s="23"/>
      <c r="H4" s="23"/>
    </row>
    <row r="5" spans="1:8" x14ac:dyDescent="0.3">
      <c r="A5" s="23"/>
      <c r="B5" s="27">
        <v>2058</v>
      </c>
      <c r="C5" s="27">
        <v>746</v>
      </c>
      <c r="D5" s="23"/>
      <c r="E5" s="26" t="s">
        <v>78</v>
      </c>
      <c r="F5" s="23"/>
      <c r="G5" s="23"/>
      <c r="H5" s="23"/>
    </row>
    <row r="6" spans="1:8" x14ac:dyDescent="0.3">
      <c r="A6" s="23"/>
      <c r="B6" s="27">
        <v>2254</v>
      </c>
      <c r="C6" s="27">
        <v>629</v>
      </c>
      <c r="D6" s="23"/>
      <c r="E6" s="26" t="s">
        <v>79</v>
      </c>
      <c r="F6" s="23"/>
      <c r="G6" s="23"/>
      <c r="H6" s="23"/>
    </row>
    <row r="7" spans="1:8" x14ac:dyDescent="0.3">
      <c r="A7" s="23"/>
      <c r="B7" s="27">
        <v>2014</v>
      </c>
      <c r="C7" s="27">
        <v>669</v>
      </c>
      <c r="D7" s="23"/>
      <c r="E7" s="26" t="s">
        <v>80</v>
      </c>
      <c r="F7" s="23"/>
      <c r="G7" s="23"/>
      <c r="H7" s="23"/>
    </row>
    <row r="8" spans="1:8" x14ac:dyDescent="0.3">
      <c r="A8" s="23"/>
      <c r="B8" s="27">
        <v>2526</v>
      </c>
      <c r="C8" s="27">
        <v>840</v>
      </c>
      <c r="D8" s="23"/>
      <c r="E8" s="26" t="s">
        <v>81</v>
      </c>
      <c r="F8" s="23"/>
      <c r="G8" s="23"/>
      <c r="H8" s="23"/>
    </row>
    <row r="9" spans="1:8" x14ac:dyDescent="0.3">
      <c r="A9" s="23"/>
      <c r="B9" s="27">
        <v>1781</v>
      </c>
      <c r="C9" s="27">
        <v>856</v>
      </c>
      <c r="D9" s="23"/>
      <c r="E9" s="26" t="s">
        <v>82</v>
      </c>
      <c r="F9" s="23"/>
      <c r="G9" s="23"/>
      <c r="H9" s="23"/>
    </row>
    <row r="10" spans="1:8" x14ac:dyDescent="0.3">
      <c r="A10" s="23"/>
      <c r="B10" s="27">
        <v>1512</v>
      </c>
      <c r="C10" s="27">
        <v>714</v>
      </c>
      <c r="D10" s="23"/>
      <c r="E10" s="26" t="s">
        <v>83</v>
      </c>
      <c r="F10" s="23"/>
      <c r="G10" s="23"/>
      <c r="H10" s="23"/>
    </row>
    <row r="11" spans="1:8" x14ac:dyDescent="0.3">
      <c r="A11" s="23"/>
      <c r="B11" s="27">
        <v>2166</v>
      </c>
      <c r="C11" s="27">
        <v>573</v>
      </c>
      <c r="D11" s="23"/>
      <c r="E11" s="26" t="s">
        <v>84</v>
      </c>
      <c r="F11" s="23"/>
      <c r="G11" s="23"/>
      <c r="H11" s="23"/>
    </row>
    <row r="12" spans="1:8" x14ac:dyDescent="0.3">
      <c r="A12" s="23"/>
      <c r="B12" s="27">
        <v>2008</v>
      </c>
      <c r="C12" s="27">
        <v>782</v>
      </c>
      <c r="D12" s="23"/>
      <c r="E12" s="23"/>
      <c r="F12" s="23"/>
      <c r="G12" s="23"/>
      <c r="H12" s="23"/>
    </row>
    <row r="13" spans="1:8" x14ac:dyDescent="0.3">
      <c r="A13" s="23"/>
      <c r="B13" s="27">
        <v>598</v>
      </c>
      <c r="C13" s="27">
        <v>824</v>
      </c>
      <c r="D13" s="23"/>
      <c r="E13" s="23"/>
      <c r="F13" s="23"/>
      <c r="G13" s="23"/>
      <c r="H13" s="23"/>
    </row>
    <row r="14" spans="1:8" x14ac:dyDescent="0.3">
      <c r="A14" s="23"/>
      <c r="B14" s="27">
        <v>1798</v>
      </c>
      <c r="C14" s="27">
        <v>1011</v>
      </c>
      <c r="D14" s="23"/>
      <c r="E14" s="23"/>
      <c r="F14" s="23"/>
      <c r="G14" s="26" t="s">
        <v>112</v>
      </c>
      <c r="H14" s="26" t="s">
        <v>113</v>
      </c>
    </row>
    <row r="15" spans="1:8" x14ac:dyDescent="0.3">
      <c r="A15" s="23"/>
      <c r="B15" s="27">
        <v>2024</v>
      </c>
      <c r="C15" s="27">
        <v>474</v>
      </c>
      <c r="D15" s="23"/>
      <c r="E15" s="23"/>
      <c r="F15" s="26" t="s">
        <v>88</v>
      </c>
      <c r="G15" s="28">
        <f>AVERAGE(B2:B21)</f>
        <v>1960.05</v>
      </c>
      <c r="H15" s="28">
        <f>AVERAGE(C2:C21)</f>
        <v>692.85</v>
      </c>
    </row>
    <row r="16" spans="1:8" x14ac:dyDescent="0.3">
      <c r="A16" s="23"/>
      <c r="B16" s="27">
        <v>2202</v>
      </c>
      <c r="C16" s="27">
        <v>598</v>
      </c>
      <c r="D16" s="23"/>
      <c r="E16" s="23"/>
      <c r="F16" s="26" t="s">
        <v>114</v>
      </c>
      <c r="G16" s="29">
        <f>_xlfn.STDEV.S(B2:B21)</f>
        <v>481.6485369622697</v>
      </c>
      <c r="H16" s="29">
        <f>_xlfn.STDEV.S(C2:C21)</f>
        <v>155.05594066930215</v>
      </c>
    </row>
    <row r="17" spans="2:8" x14ac:dyDescent="0.3">
      <c r="B17" s="27">
        <v>1642</v>
      </c>
      <c r="C17" s="27">
        <v>589</v>
      </c>
      <c r="D17" s="23"/>
      <c r="E17" s="23"/>
      <c r="F17" s="26" t="s">
        <v>115</v>
      </c>
      <c r="G17" s="28">
        <f>MAX(B2:B21)-MIN(B2:B21)</f>
        <v>2303</v>
      </c>
      <c r="H17" s="28">
        <f>MAX(C2:C21)-MIN(C2:C21)</f>
        <v>563</v>
      </c>
    </row>
    <row r="18" spans="2:8" x14ac:dyDescent="0.3">
      <c r="B18" s="27">
        <v>2531</v>
      </c>
      <c r="C18" s="27">
        <v>597</v>
      </c>
      <c r="D18" s="23"/>
      <c r="E18" s="23"/>
      <c r="F18" s="26" t="s">
        <v>91</v>
      </c>
      <c r="G18" s="28">
        <f>_xlfn.QUARTILE.INC(B2:B21,3)</f>
        <v>2215</v>
      </c>
      <c r="H18" s="28">
        <f>_xlfn.QUARTILE.INC(C2:C21,3)</f>
        <v>792.5</v>
      </c>
    </row>
    <row r="19" spans="2:8" x14ac:dyDescent="0.3">
      <c r="B19" s="27">
        <v>1720</v>
      </c>
      <c r="C19" s="27">
        <v>947</v>
      </c>
      <c r="D19" s="23"/>
      <c r="E19" s="23"/>
      <c r="F19" s="26" t="s">
        <v>106</v>
      </c>
      <c r="G19" s="28">
        <f>_xlfn.QUARTILE.INC(B2:B21,1)</f>
        <v>1718.5</v>
      </c>
      <c r="H19" s="28">
        <f>_xlfn.QUARTILE.INC(C2:C21,1)</f>
        <v>595</v>
      </c>
    </row>
    <row r="20" spans="2:8" x14ac:dyDescent="0.3">
      <c r="B20" s="27">
        <v>2901</v>
      </c>
      <c r="C20" s="27">
        <v>706</v>
      </c>
      <c r="D20" s="23"/>
      <c r="E20" s="23"/>
      <c r="F20" s="26" t="s">
        <v>109</v>
      </c>
      <c r="G20" s="28">
        <f>G18-G19</f>
        <v>496.5</v>
      </c>
      <c r="H20" s="28">
        <f>H18-H19</f>
        <v>197.5</v>
      </c>
    </row>
    <row r="21" spans="2:8" x14ac:dyDescent="0.3">
      <c r="B21" s="27">
        <v>1714</v>
      </c>
      <c r="C21" s="27">
        <v>760</v>
      </c>
      <c r="D21" s="23"/>
      <c r="E21" s="23"/>
      <c r="F21" s="23"/>
      <c r="G21" s="23"/>
      <c r="H21" s="23"/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7" workbookViewId="0">
      <selection activeCell="U18" sqref="U18"/>
    </sheetView>
  </sheetViews>
  <sheetFormatPr defaultColWidth="12.59765625" defaultRowHeight="15" customHeight="1" x14ac:dyDescent="0.25"/>
  <cols>
    <col min="1" max="1" width="4.09765625" customWidth="1"/>
    <col min="2" max="5" width="7.69921875" customWidth="1"/>
    <col min="6" max="6" width="9.09765625" customWidth="1"/>
    <col min="7" max="7" width="9.69921875" customWidth="1"/>
    <col min="8" max="8" width="13.8984375" customWidth="1"/>
    <col min="9" max="26" width="7.59765625" customWidth="1"/>
  </cols>
  <sheetData>
    <row r="1" spans="1:26" x14ac:dyDescent="0.3">
      <c r="A1" s="7" t="s">
        <v>59</v>
      </c>
      <c r="B1" s="2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7"/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7"/>
      <c r="B3" s="2" t="s">
        <v>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7"/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7"/>
      <c r="B5" s="2" t="s">
        <v>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7"/>
      <c r="B7" s="8" t="s">
        <v>65</v>
      </c>
      <c r="C7" s="8" t="s">
        <v>66</v>
      </c>
      <c r="D7" s="8" t="s">
        <v>67</v>
      </c>
      <c r="E7" s="2"/>
      <c r="F7" s="1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7"/>
      <c r="B8" s="9">
        <v>1</v>
      </c>
      <c r="C8" s="10">
        <v>65.3</v>
      </c>
      <c r="D8" s="9">
        <v>109.03</v>
      </c>
      <c r="E8" s="2"/>
      <c r="F8" s="2" t="s">
        <v>69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7"/>
      <c r="B9" s="9">
        <v>2</v>
      </c>
      <c r="C9" s="10">
        <v>66.27</v>
      </c>
      <c r="D9" s="9">
        <v>111.22</v>
      </c>
      <c r="E9" s="2"/>
      <c r="F9" s="2" t="s">
        <v>70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7"/>
      <c r="B10" s="9">
        <v>3</v>
      </c>
      <c r="C10" s="10">
        <v>66.52</v>
      </c>
      <c r="D10" s="9">
        <v>111.65</v>
      </c>
      <c r="E10" s="2"/>
      <c r="F10" s="2" t="s">
        <v>71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7"/>
      <c r="B11" s="9">
        <v>4</v>
      </c>
      <c r="C11" s="10">
        <v>66.849999999999994</v>
      </c>
      <c r="D11" s="9">
        <v>111.93</v>
      </c>
      <c r="E11" s="2"/>
      <c r="F11" s="2" t="s">
        <v>72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7"/>
      <c r="B12" s="9">
        <v>5</v>
      </c>
      <c r="C12" s="10">
        <v>70.87</v>
      </c>
      <c r="D12" s="9">
        <v>114.38</v>
      </c>
      <c r="E12" s="2"/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7"/>
      <c r="B13" s="9">
        <v>6</v>
      </c>
      <c r="C13" s="10">
        <v>87.18</v>
      </c>
      <c r="D13" s="9">
        <v>118.33</v>
      </c>
      <c r="E13" s="2"/>
      <c r="F13" s="2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7"/>
      <c r="B14" s="9">
        <v>7</v>
      </c>
      <c r="C14" s="10">
        <v>96.45</v>
      </c>
      <c r="D14" s="9">
        <v>121.25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7"/>
      <c r="B15" s="9">
        <v>8</v>
      </c>
      <c r="C15" s="10">
        <v>98.52</v>
      </c>
      <c r="D15" s="9">
        <v>122.08</v>
      </c>
      <c r="E15" s="2"/>
      <c r="F15" s="2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7"/>
      <c r="B16" s="9">
        <v>9</v>
      </c>
      <c r="C16" s="10">
        <v>100.5</v>
      </c>
      <c r="D16" s="9">
        <v>122.48</v>
      </c>
      <c r="E16" s="2" t="s">
        <v>104</v>
      </c>
      <c r="F16" s="2" t="s">
        <v>66</v>
      </c>
      <c r="G16" s="2">
        <v>65.900000000000006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7"/>
      <c r="B17" s="9">
        <v>10</v>
      </c>
      <c r="C17" s="10">
        <v>108.18</v>
      </c>
      <c r="D17" s="9">
        <v>122.62</v>
      </c>
      <c r="E17" s="2"/>
      <c r="F17" s="2" t="s">
        <v>67</v>
      </c>
      <c r="G17" s="11">
        <v>109.03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7"/>
      <c r="B18" s="9">
        <v>11</v>
      </c>
      <c r="C18" s="10">
        <v>109.05</v>
      </c>
      <c r="D18" s="10">
        <v>123.88</v>
      </c>
      <c r="E18" s="2"/>
      <c r="F18" s="2" t="s">
        <v>102</v>
      </c>
      <c r="G18" s="11">
        <f>G17-G16</f>
        <v>43.129999999999995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7"/>
      <c r="B19" s="9">
        <v>12</v>
      </c>
      <c r="C19" s="10">
        <v>110.23</v>
      </c>
      <c r="D19" s="10">
        <v>125.78</v>
      </c>
      <c r="E19" s="2"/>
      <c r="F19" s="2" t="s">
        <v>103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7"/>
      <c r="B20" s="9">
        <v>13</v>
      </c>
      <c r="C20" s="10">
        <v>112.9</v>
      </c>
      <c r="D20" s="10">
        <v>129.52000000000001</v>
      </c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7"/>
      <c r="B21" s="9">
        <v>14</v>
      </c>
      <c r="C21" s="10">
        <v>113.52</v>
      </c>
      <c r="D21" s="10">
        <v>129.87</v>
      </c>
      <c r="E21" s="2" t="s">
        <v>105</v>
      </c>
      <c r="F21" s="17"/>
      <c r="G21" s="15" t="s">
        <v>66</v>
      </c>
      <c r="H21" s="15" t="s">
        <v>67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7"/>
      <c r="B22" s="9">
        <v>15</v>
      </c>
      <c r="C22" s="10">
        <v>120.95</v>
      </c>
      <c r="D22" s="10">
        <v>130.72</v>
      </c>
      <c r="E22" s="2"/>
      <c r="F22" s="15" t="s">
        <v>89</v>
      </c>
      <c r="G22" s="18">
        <f>MEDIAN(C8:C29)</f>
        <v>109.64</v>
      </c>
      <c r="H22" s="15">
        <f>MEDIAN(D8:D38)</f>
        <v>131.66999999999999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7"/>
      <c r="B23" s="9">
        <v>16</v>
      </c>
      <c r="C23" s="10">
        <v>127.98</v>
      </c>
      <c r="D23" s="10">
        <v>131.66999999999999</v>
      </c>
      <c r="E23" s="2"/>
      <c r="F23" s="15" t="s">
        <v>106</v>
      </c>
      <c r="G23" s="15">
        <f>_xlfn.QUARTILE.EXC(C8:C29,1)</f>
        <v>83.102500000000006</v>
      </c>
      <c r="H23" s="15">
        <f>_xlfn.QUARTILE.EXC(D8:D38,1)</f>
        <v>122.08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7"/>
      <c r="B24" s="9">
        <v>17</v>
      </c>
      <c r="C24" s="10">
        <v>128.4</v>
      </c>
      <c r="D24" s="10">
        <v>132.03</v>
      </c>
      <c r="E24" s="2"/>
      <c r="F24" s="15" t="s">
        <v>91</v>
      </c>
      <c r="G24" s="15">
        <f>_xlfn.QUARTILE.EXC(C8:C29,3)</f>
        <v>129.02500000000001</v>
      </c>
      <c r="H24" s="15">
        <f>_xlfn.QUARTILE.EXC(D8:D38,3)</f>
        <v>147.18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7"/>
      <c r="B25" s="9">
        <v>18</v>
      </c>
      <c r="C25" s="10">
        <v>130.9</v>
      </c>
      <c r="D25" s="10">
        <v>133.19999999999999</v>
      </c>
      <c r="E25" s="2"/>
      <c r="F25" s="19" t="s">
        <v>107</v>
      </c>
      <c r="G25" s="21">
        <f>MIN(C8:C29)</f>
        <v>65.3</v>
      </c>
      <c r="H25" s="19">
        <f>MIN(D8:D38)</f>
        <v>109.03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7"/>
      <c r="B26" s="9">
        <v>19</v>
      </c>
      <c r="C26" s="10">
        <v>131.80000000000001</v>
      </c>
      <c r="D26" s="10">
        <v>133.5</v>
      </c>
      <c r="E26" s="2"/>
      <c r="F26" s="15" t="s">
        <v>108</v>
      </c>
      <c r="G26" s="18">
        <f>MAX(C8:C29)</f>
        <v>148.69999999999999</v>
      </c>
      <c r="H26" s="15">
        <f>MAX(D8:D38)</f>
        <v>189.28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7"/>
      <c r="B27" s="9">
        <v>20</v>
      </c>
      <c r="C27" s="10">
        <v>138.63</v>
      </c>
      <c r="D27" s="10">
        <v>136.57</v>
      </c>
      <c r="E27" s="2"/>
      <c r="F27" s="15" t="s">
        <v>109</v>
      </c>
      <c r="G27" s="18">
        <f>G24-G23</f>
        <v>45.922499999999999</v>
      </c>
      <c r="H27" s="15">
        <f>H24-H23</f>
        <v>25.100000000000009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7"/>
      <c r="B28" s="9">
        <v>21</v>
      </c>
      <c r="C28" s="10">
        <v>143.83000000000001</v>
      </c>
      <c r="D28" s="10">
        <v>136.75</v>
      </c>
      <c r="E28" s="2"/>
      <c r="F28" s="20"/>
      <c r="G28" s="20"/>
      <c r="H28" s="2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7"/>
      <c r="B29" s="9">
        <v>22</v>
      </c>
      <c r="C29" s="10">
        <v>148.69999999999999</v>
      </c>
      <c r="D29" s="10">
        <v>138.19999999999999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7"/>
      <c r="B30" s="9">
        <v>23</v>
      </c>
      <c r="C30" s="9"/>
      <c r="D30" s="10">
        <v>139</v>
      </c>
      <c r="E30" s="2"/>
      <c r="F30" s="2" t="s">
        <v>110</v>
      </c>
      <c r="G30" s="2">
        <f>G23-G27*1.5</f>
        <v>14.218750000000014</v>
      </c>
      <c r="H30" s="2">
        <f>H23-H27*1.5</f>
        <v>84.429999999999978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7"/>
      <c r="B31" s="9">
        <v>24</v>
      </c>
      <c r="C31" s="9"/>
      <c r="D31" s="10">
        <v>147.18</v>
      </c>
      <c r="E31" s="2"/>
      <c r="F31" s="2" t="s">
        <v>111</v>
      </c>
      <c r="G31" s="2">
        <f>G24+G27*1.5</f>
        <v>197.90875</v>
      </c>
      <c r="H31" s="2">
        <f>H24+H27*1.5</f>
        <v>184.83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7"/>
      <c r="B32" s="9">
        <v>25</v>
      </c>
      <c r="C32" s="9"/>
      <c r="D32" s="10">
        <v>147.35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7"/>
      <c r="B33" s="9">
        <v>26</v>
      </c>
      <c r="C33" s="9"/>
      <c r="D33" s="10">
        <v>147.5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7"/>
      <c r="B34" s="9">
        <v>27</v>
      </c>
      <c r="C34" s="9"/>
      <c r="D34" s="10">
        <v>147.75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7"/>
      <c r="B35" s="9">
        <v>28</v>
      </c>
      <c r="C35" s="9"/>
      <c r="D35" s="10">
        <v>153.88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7"/>
      <c r="B36" s="9">
        <v>29</v>
      </c>
      <c r="C36" s="9"/>
      <c r="D36" s="10">
        <v>154.83000000000001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7"/>
      <c r="B37" s="9">
        <v>30</v>
      </c>
      <c r="C37" s="9"/>
      <c r="D37" s="22">
        <v>189.27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7"/>
      <c r="B38" s="9">
        <v>31</v>
      </c>
      <c r="C38" s="9"/>
      <c r="D38" s="22">
        <v>189.28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Q1.</vt:lpstr>
      <vt:lpstr>Q2.</vt:lpstr>
      <vt:lpstr>Q3.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palash mishra</cp:lastModifiedBy>
  <dcterms:modified xsi:type="dcterms:W3CDTF">2021-09-17T08:56:07Z</dcterms:modified>
</cp:coreProperties>
</file>