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wey/d/rdevel/pb210/data-raw/"/>
    </mc:Choice>
  </mc:AlternateContent>
  <xr:revisionPtr revIDLastSave="0" documentId="13_ncr:1_{3D451E24-2B56-FB4E-A983-E13D6CE0F0A1}" xr6:coauthVersionLast="36" xr6:coauthVersionMax="36" xr10:uidLastSave="{00000000-0000-0000-0000-000000000000}"/>
  <bookViews>
    <workbookView xWindow="5500" yWindow="3840" windowWidth="27240" windowHeight="16440" activeTab="1" xr2:uid="{9AD30D51-AB46-5F49-9601-675826E02105}"/>
  </bookViews>
  <sheets>
    <sheet name="drying" sheetId="1" r:id="rId1"/>
    <sheet name="pb210" sheetId="2" r:id="rId2"/>
    <sheet name="rjc_origina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3" l="1"/>
  <c r="K7" i="3"/>
  <c r="C29" i="3"/>
  <c r="O30" i="3"/>
  <c r="X30" i="3" s="1"/>
  <c r="T30" i="3"/>
  <c r="V30" i="3" s="1"/>
  <c r="U30" i="3"/>
  <c r="W30" i="3"/>
  <c r="Y30" i="3"/>
  <c r="O32" i="3"/>
  <c r="T32" i="3"/>
  <c r="W32" i="3" s="1"/>
  <c r="U32" i="3"/>
  <c r="V32" i="3"/>
  <c r="Y32" i="3"/>
  <c r="O33" i="3"/>
  <c r="T33" i="3"/>
  <c r="V33" i="3" s="1"/>
  <c r="U33" i="3"/>
  <c r="W33" i="3" s="1"/>
  <c r="Y33" i="3"/>
  <c r="O34" i="3"/>
  <c r="T34" i="3"/>
  <c r="V34" i="3" s="1"/>
  <c r="U34" i="3"/>
  <c r="Y34" i="3"/>
  <c r="O35" i="3"/>
  <c r="X35" i="3" s="1"/>
  <c r="T35" i="3"/>
  <c r="U35" i="3"/>
  <c r="V35" i="3"/>
  <c r="W35" i="3"/>
  <c r="Y35" i="3"/>
  <c r="O36" i="3"/>
  <c r="T36" i="3"/>
  <c r="U36" i="3"/>
  <c r="V36" i="3"/>
  <c r="W36" i="3"/>
  <c r="X36" i="3" s="1"/>
  <c r="Y36" i="3"/>
  <c r="O37" i="3"/>
  <c r="T37" i="3"/>
  <c r="U37" i="3"/>
  <c r="V37" i="3"/>
  <c r="W37" i="3"/>
  <c r="X37" i="3" s="1"/>
  <c r="Z37" i="3" s="1"/>
  <c r="Y37" i="3"/>
  <c r="O38" i="3"/>
  <c r="T38" i="3"/>
  <c r="U38" i="3"/>
  <c r="W38" i="3" s="1"/>
  <c r="X38" i="3" s="1"/>
  <c r="V38" i="3"/>
  <c r="Y38" i="3"/>
  <c r="O39" i="3"/>
  <c r="X39" i="3" s="1"/>
  <c r="T39" i="3"/>
  <c r="V39" i="3" s="1"/>
  <c r="U39" i="3"/>
  <c r="W39" i="3"/>
  <c r="Y39" i="3"/>
  <c r="O40" i="3"/>
  <c r="X40" i="3" s="1"/>
  <c r="T40" i="3"/>
  <c r="U40" i="3"/>
  <c r="W40" i="3" s="1"/>
  <c r="V40" i="3"/>
  <c r="Y40" i="3"/>
  <c r="O41" i="3"/>
  <c r="R41" i="3"/>
  <c r="T41" i="3" s="1"/>
  <c r="U41" i="3"/>
  <c r="Y41" i="3"/>
  <c r="O42" i="3"/>
  <c r="X42" i="3" s="1"/>
  <c r="Z42" i="3" s="1"/>
  <c r="T42" i="3"/>
  <c r="V42" i="3" s="1"/>
  <c r="U42" i="3"/>
  <c r="W42" i="3"/>
  <c r="Y42" i="3"/>
  <c r="O43" i="3"/>
  <c r="T43" i="3"/>
  <c r="V43" i="3" s="1"/>
  <c r="U43" i="3"/>
  <c r="Y43" i="3"/>
  <c r="O44" i="3"/>
  <c r="T44" i="3"/>
  <c r="U44" i="3"/>
  <c r="V44" i="3"/>
  <c r="W44" i="3"/>
  <c r="X44" i="3" s="1"/>
  <c r="Y44" i="3"/>
  <c r="O45" i="3"/>
  <c r="T45" i="3"/>
  <c r="U45" i="3"/>
  <c r="V45" i="3"/>
  <c r="W45" i="3"/>
  <c r="X45" i="3" s="1"/>
  <c r="Y45" i="3"/>
  <c r="O46" i="3"/>
  <c r="X46" i="3" s="1"/>
  <c r="T46" i="3"/>
  <c r="U46" i="3"/>
  <c r="V46" i="3"/>
  <c r="W46" i="3"/>
  <c r="Y46" i="3"/>
  <c r="O47" i="3"/>
  <c r="T47" i="3"/>
  <c r="V47" i="3" s="1"/>
  <c r="U47" i="3"/>
  <c r="Y47" i="3"/>
  <c r="O48" i="3"/>
  <c r="R48" i="3"/>
  <c r="T48" i="3"/>
  <c r="V48" i="3" s="1"/>
  <c r="U48" i="3"/>
  <c r="Y48" i="3"/>
  <c r="O51" i="3"/>
  <c r="T51" i="3"/>
  <c r="V51" i="3" s="1"/>
  <c r="U51" i="3"/>
  <c r="W51" i="3" s="1"/>
  <c r="Y51" i="3"/>
  <c r="O52" i="3"/>
  <c r="T52" i="3"/>
  <c r="U52" i="3"/>
  <c r="W52" i="3" s="1"/>
  <c r="V52" i="3"/>
  <c r="Y52" i="3"/>
  <c r="O53" i="3"/>
  <c r="X53" i="3" s="1"/>
  <c r="T53" i="3"/>
  <c r="V53" i="3" s="1"/>
  <c r="U53" i="3"/>
  <c r="W53" i="3"/>
  <c r="Y53" i="3"/>
  <c r="O54" i="3"/>
  <c r="V41" i="3" l="1"/>
  <c r="W41" i="3"/>
  <c r="X51" i="3"/>
  <c r="Z35" i="3"/>
  <c r="X33" i="3"/>
  <c r="Z33" i="3" s="1"/>
  <c r="Z39" i="3"/>
  <c r="Z36" i="3"/>
  <c r="Z30" i="3"/>
  <c r="X41" i="3"/>
  <c r="Z41" i="3" s="1"/>
  <c r="X52" i="3"/>
  <c r="Z40" i="3"/>
  <c r="Z38" i="3"/>
  <c r="X32" i="3"/>
  <c r="Z32" i="3" s="1"/>
  <c r="W48" i="3"/>
  <c r="X48" i="3" s="1"/>
  <c r="W47" i="3"/>
  <c r="X47" i="3" s="1"/>
  <c r="W43" i="3"/>
  <c r="X43" i="3" s="1"/>
  <c r="Z43" i="3" s="1"/>
  <c r="W34" i="3"/>
  <c r="X34" i="3" s="1"/>
  <c r="Z34" i="3" s="1"/>
  <c r="AA2" i="3" l="1"/>
  <c r="AF32" i="3" s="1"/>
  <c r="AA1" i="3"/>
  <c r="AA35" i="3"/>
  <c r="AB35" i="3" s="1"/>
  <c r="AF33" i="3"/>
  <c r="AG33" i="3" s="1"/>
  <c r="AH33" i="3" s="1"/>
  <c r="AA38" i="3"/>
  <c r="AB38" i="3" s="1"/>
  <c r="AA41" i="3"/>
  <c r="AB41" i="3" s="1"/>
  <c r="AA39" i="3"/>
  <c r="AB39" i="3" s="1"/>
  <c r="AA33" i="3"/>
  <c r="AB33" i="3" s="1"/>
  <c r="AA30" i="3"/>
  <c r="AB30" i="3" s="1"/>
  <c r="AA36" i="3"/>
  <c r="AB36" i="3" s="1"/>
  <c r="AA34" i="3"/>
  <c r="AB34" i="3" s="1"/>
  <c r="AA40" i="3"/>
  <c r="AB40" i="3" s="1"/>
  <c r="Z31" i="3"/>
  <c r="AA31" i="3" s="1"/>
  <c r="AB31" i="3" s="1"/>
  <c r="AA37" i="3" l="1"/>
  <c r="AB37" i="3" s="1"/>
  <c r="AA42" i="3"/>
  <c r="AB42" i="3" s="1"/>
  <c r="AA32" i="3"/>
  <c r="AB32" i="3" s="1"/>
  <c r="AA43" i="3"/>
  <c r="AB43" i="3" s="1"/>
  <c r="AC43" i="3" s="1"/>
  <c r="AC42" i="3" s="1"/>
  <c r="AC41" i="3" s="1"/>
  <c r="AC40" i="3" s="1"/>
  <c r="AC39" i="3" s="1"/>
  <c r="AF31" i="3"/>
  <c r="AG31" i="3" s="1"/>
  <c r="AF36" i="3"/>
  <c r="AG36" i="3" s="1"/>
  <c r="AH36" i="3" s="1"/>
  <c r="AF39" i="3"/>
  <c r="AG39" i="3" s="1"/>
  <c r="AH39" i="3" s="1"/>
  <c r="AF30" i="3"/>
  <c r="AG30" i="3" s="1"/>
  <c r="AH30" i="3" s="1"/>
  <c r="AF38" i="3"/>
  <c r="AG38" i="3" s="1"/>
  <c r="AH38" i="3" s="1"/>
  <c r="AF34" i="3"/>
  <c r="AG34" i="3" s="1"/>
  <c r="AH34" i="3" s="1"/>
  <c r="AF35" i="3"/>
  <c r="AG35" i="3" s="1"/>
  <c r="AH35" i="3" s="1"/>
  <c r="AF37" i="3"/>
  <c r="AG37" i="3" s="1"/>
  <c r="AH37" i="3" s="1"/>
  <c r="AE39" i="3" l="1"/>
  <c r="AC38" i="3"/>
  <c r="AG32" i="3"/>
  <c r="AH32" i="3" s="1"/>
  <c r="AE38" i="3" l="1"/>
  <c r="AC37" i="3"/>
  <c r="AC36" i="3" l="1"/>
  <c r="AE37" i="3"/>
  <c r="AC35" i="3" l="1"/>
  <c r="AE36" i="3"/>
  <c r="AC34" i="3" l="1"/>
  <c r="AE35" i="3"/>
  <c r="AC33" i="3" l="1"/>
  <c r="AE34" i="3"/>
  <c r="AC32" i="3" l="1"/>
  <c r="AE33" i="3"/>
  <c r="AC31" i="3" l="1"/>
  <c r="AE32" i="3"/>
  <c r="AE31" i="3" l="1"/>
  <c r="AC30" i="3"/>
  <c r="AI34" i="3" l="1"/>
  <c r="AD39" i="3"/>
  <c r="AE30" i="3"/>
  <c r="AD32" i="3"/>
  <c r="AI35" i="3"/>
  <c r="AD31" i="3"/>
  <c r="AD33" i="3"/>
  <c r="AI36" i="3"/>
  <c r="AD34" i="3"/>
  <c r="AI37" i="3"/>
  <c r="AD35" i="3"/>
  <c r="AI38" i="3"/>
  <c r="AI30" i="3"/>
  <c r="AD36" i="3"/>
  <c r="AI39" i="3"/>
  <c r="AI32" i="3"/>
  <c r="AD37" i="3"/>
  <c r="AI33" i="3"/>
  <c r="AD38" i="3"/>
  <c r="AD30" i="3"/>
</calcChain>
</file>

<file path=xl/sharedStrings.xml><?xml version="1.0" encoding="utf-8"?>
<sst xmlns="http://schemas.openxmlformats.org/spreadsheetml/2006/main" count="242" uniqueCount="194">
  <si>
    <t>sample_id</t>
  </si>
  <si>
    <t>AL-GC2-0</t>
  </si>
  <si>
    <t>AL-GC2-0.5</t>
  </si>
  <si>
    <t>AL-GC2-1</t>
  </si>
  <si>
    <t>AL-GC2-1.5</t>
  </si>
  <si>
    <t>AL-GC2-2</t>
  </si>
  <si>
    <t>AL-GC2-3</t>
  </si>
  <si>
    <t>AL-GC2-4</t>
  </si>
  <si>
    <t>AL-GC2-5</t>
  </si>
  <si>
    <t>AL-GC2-6</t>
  </si>
  <si>
    <t>AL-GC2-7</t>
  </si>
  <si>
    <t>AL-GC2-8</t>
  </si>
  <si>
    <t>AL-GC2-9</t>
  </si>
  <si>
    <t>AL-GC2-10</t>
  </si>
  <si>
    <t>AL-GC2-11</t>
  </si>
  <si>
    <t>AL-GC2-12</t>
  </si>
  <si>
    <t>AL-GC2-13</t>
  </si>
  <si>
    <t>AL-GC2-14</t>
  </si>
  <si>
    <t>AL-GC2-15</t>
  </si>
  <si>
    <t>AL-GC2-16</t>
  </si>
  <si>
    <t>AL-GC2-17</t>
  </si>
  <si>
    <t>AL-GC2-18</t>
  </si>
  <si>
    <t>AL-GC2-19</t>
  </si>
  <si>
    <t>AL-GC2-20</t>
  </si>
  <si>
    <t>AL-GC2-21</t>
  </si>
  <si>
    <t>AL-GC2-22</t>
  </si>
  <si>
    <t>AL-GC2-23</t>
  </si>
  <si>
    <t>AL-GC2-24</t>
  </si>
  <si>
    <t>AL-GC2-25</t>
  </si>
  <si>
    <t>AL-GC2-26</t>
  </si>
  <si>
    <t>AL-GC2-27</t>
  </si>
  <si>
    <t>AL-GC2-28</t>
  </si>
  <si>
    <t>AL-GC2-29</t>
  </si>
  <si>
    <t>section_start_cm</t>
  </si>
  <si>
    <t>section_end_cm</t>
  </si>
  <si>
    <t>depth_cm</t>
  </si>
  <si>
    <t>water_percent</t>
  </si>
  <si>
    <t>c_percent</t>
  </si>
  <si>
    <t>n_percent</t>
  </si>
  <si>
    <t>slice_mass_g</t>
  </si>
  <si>
    <t>Sample</t>
  </si>
  <si>
    <t>Disk</t>
  </si>
  <si>
    <t>Section</t>
  </si>
  <si>
    <t xml:space="preserve">  of Core</t>
  </si>
  <si>
    <t>Total Dry</t>
  </si>
  <si>
    <t>%</t>
  </si>
  <si>
    <t>209 Po</t>
  </si>
  <si>
    <t>Date</t>
  </si>
  <si>
    <t xml:space="preserve"> Po Sample  Extracted</t>
  </si>
  <si>
    <t xml:space="preserve">Date </t>
  </si>
  <si>
    <t>Po  Counted</t>
  </si>
  <si>
    <t>Time</t>
  </si>
  <si>
    <t>Counter</t>
  </si>
  <si>
    <t>Counting</t>
  </si>
  <si>
    <t>210 Po</t>
  </si>
  <si>
    <t>Carrier</t>
  </si>
  <si>
    <t>Pb-210</t>
  </si>
  <si>
    <t>Precisn</t>
  </si>
  <si>
    <t>Interpolate</t>
  </si>
  <si>
    <t>Pb-210xs</t>
  </si>
  <si>
    <t>Mass</t>
  </si>
  <si>
    <t>Age</t>
  </si>
  <si>
    <t>CRS</t>
  </si>
  <si>
    <t>STD</t>
  </si>
  <si>
    <t>CV</t>
  </si>
  <si>
    <t xml:space="preserve">STD </t>
  </si>
  <si>
    <t>Number</t>
  </si>
  <si>
    <t>#</t>
  </si>
  <si>
    <t>Top</t>
  </si>
  <si>
    <t>Bottom</t>
  </si>
  <si>
    <t xml:space="preserve"> Weight</t>
  </si>
  <si>
    <t xml:space="preserve"> Moisture</t>
  </si>
  <si>
    <t>Weight</t>
  </si>
  <si>
    <t>------------------------------------------</t>
  </si>
  <si>
    <t>------------------------------</t>
  </si>
  <si>
    <t>Since</t>
  </si>
  <si>
    <t>Counts</t>
  </si>
  <si>
    <t>Yield</t>
  </si>
  <si>
    <t>Meas</t>
  </si>
  <si>
    <t>1 STD</t>
  </si>
  <si>
    <t xml:space="preserve">in  the </t>
  </si>
  <si>
    <t>at top</t>
  </si>
  <si>
    <t>Sedimnt</t>
  </si>
  <si>
    <t>210 xs</t>
  </si>
  <si>
    <t>on 210 xs</t>
  </si>
  <si>
    <t>in SAR</t>
  </si>
  <si>
    <t>in date</t>
  </si>
  <si>
    <t>mm</t>
  </si>
  <si>
    <t>g</t>
  </si>
  <si>
    <t>used</t>
  </si>
  <si>
    <t>Extractn</t>
  </si>
  <si>
    <t>core</t>
  </si>
  <si>
    <t>of sectn</t>
  </si>
  <si>
    <t>Accum</t>
  </si>
  <si>
    <t>Rate</t>
  </si>
  <si>
    <t>(cm)</t>
  </si>
  <si>
    <t>(g)</t>
  </si>
  <si>
    <t xml:space="preserve">(mg) </t>
  </si>
  <si>
    <t>(year)</t>
  </si>
  <si>
    <t>(month)</t>
  </si>
  <si>
    <t>(day)</t>
  </si>
  <si>
    <t>(sec.)</t>
  </si>
  <si>
    <t>cps</t>
  </si>
  <si>
    <t>(%)</t>
  </si>
  <si>
    <t>(Bq/g)</t>
  </si>
  <si>
    <t>(Bq/cm2)</t>
  </si>
  <si>
    <t>(Bq)</t>
  </si>
  <si>
    <t>(g/m2/yr)</t>
  </si>
  <si>
    <t>(years)</t>
  </si>
  <si>
    <t>NA</t>
  </si>
  <si>
    <t>Interpolated</t>
  </si>
  <si>
    <t>Background</t>
  </si>
  <si>
    <t>SRM</t>
  </si>
  <si>
    <t>C1</t>
  </si>
  <si>
    <t>C2</t>
  </si>
  <si>
    <t>C3</t>
  </si>
  <si>
    <t>sample_number</t>
  </si>
  <si>
    <t>disk_number</t>
  </si>
  <si>
    <t>section_top_cm</t>
  </si>
  <si>
    <t>section_bottom_cm</t>
  </si>
  <si>
    <t>moisture</t>
  </si>
  <si>
    <t>sample_mass_used_mg</t>
  </si>
  <si>
    <t>mass_209Po_mg</t>
  </si>
  <si>
    <t>date_extracted_year</t>
  </si>
  <si>
    <t>date_extracted_month</t>
  </si>
  <si>
    <t>date_extracted_day</t>
  </si>
  <si>
    <t>date_counted_year</t>
  </si>
  <si>
    <t>date_counted_month</t>
  </si>
  <si>
    <t>date_counted_day</t>
  </si>
  <si>
    <t>time_since_extraction</t>
  </si>
  <si>
    <t>counter_number</t>
  </si>
  <si>
    <t>counting_time_s</t>
  </si>
  <si>
    <t>counts_209Po</t>
  </si>
  <si>
    <t>counts_210Po</t>
  </si>
  <si>
    <t>cps_209Po</t>
  </si>
  <si>
    <t>cps_210Po</t>
  </si>
  <si>
    <t>carrier_yield_percent</t>
  </si>
  <si>
    <t>excess_210Pb_Bq_g</t>
  </si>
  <si>
    <t>activity_210Pb_Bq_g</t>
  </si>
  <si>
    <t>activity_210Po_Bq_g</t>
  </si>
  <si>
    <t>activity_210Pb_interpolated_Bq_g</t>
  </si>
  <si>
    <t>excess_210Pb_in_core_Bq_cm2</t>
  </si>
  <si>
    <t>excess_210Pb_cumulative_Bq</t>
  </si>
  <si>
    <t>crs_age_section_top_ad</t>
  </si>
  <si>
    <t>activity_210Pb_sd_percent</t>
  </si>
  <si>
    <t>crs_mar_g_m2_yr</t>
  </si>
  <si>
    <t>excess_210Pb_sd_Bq</t>
  </si>
  <si>
    <t>excess_210Pb_cv_percent</t>
  </si>
  <si>
    <t>crs_mar_cv_percent</t>
  </si>
  <si>
    <t>crs_age_sd_yr</t>
  </si>
  <si>
    <t>The Results are provided for the use of the Customer named.  The Customer accepts complete responsibility for any use or interpretation of the results.</t>
  </si>
  <si>
    <t>07 Jly 2014</t>
  </si>
  <si>
    <t>CORE COLLECTED:</t>
  </si>
  <si>
    <t>CORE DIAMETER (cm):</t>
  </si>
  <si>
    <t>AL- GC2</t>
  </si>
  <si>
    <t>CORE NAME:</t>
  </si>
  <si>
    <t>Alta Lake</t>
  </si>
  <si>
    <t>LABELLING</t>
  </si>
  <si>
    <t>NUMBER OF SAMPLES</t>
  </si>
  <si>
    <t>Juin 2015</t>
  </si>
  <si>
    <t>DATE OR RECEIPT</t>
  </si>
  <si>
    <t>ian.spooner@acadiau.ca</t>
  </si>
  <si>
    <t>Dewey Dunnington &lt;dewey.dunnington@gmail.com&gt;</t>
  </si>
  <si>
    <t>EMAIL</t>
  </si>
  <si>
    <t>PHONE:</t>
  </si>
  <si>
    <t>Acadia U</t>
  </si>
  <si>
    <t>Institute:</t>
  </si>
  <si>
    <t>Notes:</t>
  </si>
  <si>
    <t>ADDRESS:</t>
  </si>
  <si>
    <t>OK</t>
  </si>
  <si>
    <t>RJC</t>
  </si>
  <si>
    <t>Concentration calculations</t>
  </si>
  <si>
    <t>Activity of Po-209 (Bq/g)</t>
  </si>
  <si>
    <t>Analytical</t>
  </si>
  <si>
    <t>Yield calcs and anomalies</t>
  </si>
  <si>
    <t xml:space="preserve">Dewey Dunnington </t>
  </si>
  <si>
    <t>Technical Contact</t>
  </si>
  <si>
    <t>cps calculations</t>
  </si>
  <si>
    <t>Ian Spooner</t>
  </si>
  <si>
    <t xml:space="preserve">Customer: </t>
  </si>
  <si>
    <t>Dates</t>
  </si>
  <si>
    <t>A_Core</t>
  </si>
  <si>
    <t>Sample Weights</t>
  </si>
  <si>
    <t>DIRECTORY</t>
  </si>
  <si>
    <t xml:space="preserve"> StD</t>
  </si>
  <si>
    <t>aug 5 -15</t>
  </si>
  <si>
    <t>tracer weights</t>
  </si>
  <si>
    <t>Customer #</t>
  </si>
  <si>
    <t xml:space="preserve"> Bgnd</t>
  </si>
  <si>
    <t>Status</t>
  </si>
  <si>
    <t>Reviewer</t>
  </si>
  <si>
    <t>QA/QC Checks</t>
  </si>
  <si>
    <t>FILE</t>
  </si>
  <si>
    <t>dry_density_cm3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</si>
</sst>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[$-1009]d/mmm/yy;@"/>
    <numFmt numFmtId="167" formatCode="[$-1009]d\-mmm\-yy;@"/>
    <numFmt numFmtId="168" formatCode="0.0000_)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222222"/>
      <name val="Times New Roman"/>
      <family val="1"/>
    </font>
    <font>
      <b/>
      <sz val="10"/>
      <color rgb="FFC0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i/>
      <u/>
      <sz val="12"/>
      <name val="Arial"/>
      <family val="2"/>
    </font>
    <font>
      <sz val="12"/>
      <color indexed="8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1" fontId="1" fillId="0" borderId="0" xfId="1" applyNumberFormat="1"/>
    <xf numFmtId="164" fontId="1" fillId="0" borderId="0" xfId="1" applyNumberFormat="1"/>
    <xf numFmtId="165" fontId="1" fillId="0" borderId="0" xfId="1" applyNumberFormat="1"/>
    <xf numFmtId="0" fontId="1" fillId="0" borderId="0" xfId="1" applyAlignment="1">
      <alignment horizontal="center" vertical="center"/>
    </xf>
    <xf numFmtId="1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164" fontId="1" fillId="0" borderId="0" xfId="1" applyNumberFormat="1" applyFill="1" applyAlignment="1">
      <alignment horizontal="center"/>
    </xf>
    <xf numFmtId="9" fontId="0" fillId="0" borderId="0" xfId="2" applyFont="1" applyAlignment="1">
      <alignment horizontal="center"/>
    </xf>
    <xf numFmtId="1" fontId="1" fillId="0" borderId="0" xfId="1" applyNumberFormat="1" applyAlignment="1">
      <alignment horizontal="center" vertical="center"/>
    </xf>
    <xf numFmtId="165" fontId="1" fillId="0" borderId="0" xfId="1" quotePrefix="1" applyNumberFormat="1"/>
    <xf numFmtId="2" fontId="1" fillId="0" borderId="0" xfId="1" applyNumberForma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4" fontId="1" fillId="0" borderId="0" xfId="1" applyNumberFormat="1" applyAlignment="1">
      <alignment horizontal="center"/>
    </xf>
    <xf numFmtId="165" fontId="1" fillId="0" borderId="0" xfId="1" applyNumberFormat="1" applyAlignment="1" applyProtection="1">
      <alignment horizontal="center"/>
    </xf>
    <xf numFmtId="164" fontId="1" fillId="0" borderId="0" xfId="1" applyNumberFormat="1" applyAlignment="1" applyProtection="1">
      <alignment horizontal="center"/>
    </xf>
    <xf numFmtId="1" fontId="1" fillId="0" borderId="0" xfId="1" applyNumberFormat="1" applyAlignment="1" applyProtection="1">
      <alignment horizontal="center"/>
    </xf>
    <xf numFmtId="1" fontId="1" fillId="0" borderId="0" xfId="1" applyNumberFormat="1" applyAlignment="1" applyProtection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2" fillId="0" borderId="0" xfId="1" applyFont="1"/>
    <xf numFmtId="165" fontId="1" fillId="0" borderId="0" xfId="1" applyNumberFormat="1" applyAlignment="1">
      <alignment horizontal="center" vertical="center"/>
    </xf>
    <xf numFmtId="0" fontId="1" fillId="0" borderId="0" xfId="1" applyFont="1"/>
    <xf numFmtId="166" fontId="1" fillId="0" borderId="0" xfId="1" applyNumberFormat="1"/>
    <xf numFmtId="2" fontId="1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164" fontId="1" fillId="0" borderId="0" xfId="1" applyNumberFormat="1" applyFill="1"/>
    <xf numFmtId="164" fontId="1" fillId="2" borderId="0" xfId="1" applyNumberFormat="1" applyFill="1" applyAlignment="1" applyProtection="1">
      <alignment horizontal="center"/>
    </xf>
    <xf numFmtId="0" fontId="1" fillId="0" borderId="0" xfId="1" applyFill="1"/>
    <xf numFmtId="1" fontId="1" fillId="0" borderId="0" xfId="1" applyNumberFormat="1" applyFill="1" applyAlignment="1">
      <alignment horizontal="center"/>
    </xf>
    <xf numFmtId="164" fontId="1" fillId="2" borderId="0" xfId="1" applyNumberFormat="1" applyFill="1" applyAlignment="1">
      <alignment horizontal="center"/>
    </xf>
    <xf numFmtId="1" fontId="1" fillId="0" borderId="0" xfId="1" applyNumberFormat="1" applyFill="1" applyAlignment="1">
      <alignment horizontal="left"/>
    </xf>
    <xf numFmtId="9" fontId="0" fillId="0" borderId="0" xfId="2" applyFont="1" applyFill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0" xfId="1" applyFont="1"/>
    <xf numFmtId="9" fontId="0" fillId="0" borderId="0" xfId="2" applyFont="1" applyFill="1" applyAlignment="1" applyProtection="1">
      <alignment horizontal="center"/>
    </xf>
    <xf numFmtId="164" fontId="1" fillId="0" borderId="0" xfId="1" applyNumberFormat="1" applyFill="1" applyAlignment="1" applyProtection="1">
      <alignment horizontal="center"/>
    </xf>
    <xf numFmtId="9" fontId="0" fillId="0" borderId="0" xfId="2" applyFont="1" applyAlignment="1" applyProtection="1">
      <alignment horizontal="center"/>
    </xf>
    <xf numFmtId="0" fontId="1" fillId="0" borderId="0" xfId="1" applyAlignment="1">
      <alignment horizontal="center"/>
    </xf>
    <xf numFmtId="165" fontId="1" fillId="0" borderId="0" xfId="1" applyNumberFormat="1" applyFill="1" applyAlignment="1" applyProtection="1">
      <alignment horizontal="center"/>
    </xf>
    <xf numFmtId="1" fontId="4" fillId="0" borderId="0" xfId="1" applyNumberFormat="1" applyFont="1" applyAlignment="1" applyProtection="1">
      <alignment horizontal="center"/>
    </xf>
    <xf numFmtId="167" fontId="1" fillId="0" borderId="0" xfId="1" applyNumberFormat="1" applyFill="1" applyAlignment="1">
      <alignment horizontal="center"/>
    </xf>
    <xf numFmtId="167" fontId="1" fillId="0" borderId="0" xfId="1" applyNumberFormat="1" applyFont="1" applyAlignment="1">
      <alignment horizontal="center"/>
    </xf>
    <xf numFmtId="168" fontId="1" fillId="0" borderId="0" xfId="1" applyNumberFormat="1" applyAlignment="1" applyProtection="1">
      <alignment horizontal="center"/>
    </xf>
    <xf numFmtId="0" fontId="5" fillId="0" borderId="0" xfId="1" applyFont="1" applyAlignment="1">
      <alignment horizontal="center"/>
    </xf>
    <xf numFmtId="1" fontId="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5" fillId="0" borderId="0" xfId="1" applyNumberFormat="1" applyFont="1" applyAlignment="1" applyProtection="1">
      <alignment horizontal="center"/>
    </xf>
    <xf numFmtId="0" fontId="5" fillId="0" borderId="0" xfId="1" applyFont="1" applyAlignment="1">
      <alignment horizontal="center" vertical="center"/>
    </xf>
    <xf numFmtId="165" fontId="5" fillId="0" borderId="0" xfId="1" applyNumberFormat="1" applyFont="1" applyAlignment="1">
      <alignment horizontal="center"/>
    </xf>
    <xf numFmtId="164" fontId="5" fillId="0" borderId="0" xfId="1" applyNumberFormat="1" applyFont="1" applyFill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0" fontId="1" fillId="0" borderId="0" xfId="1" applyAlignment="1">
      <alignment vertical="center"/>
    </xf>
    <xf numFmtId="1" fontId="1" fillId="0" borderId="0" xfId="1" applyNumberFormat="1" applyAlignment="1">
      <alignment vertical="center"/>
    </xf>
    <xf numFmtId="164" fontId="1" fillId="0" borderId="0" xfId="1" applyNumberFormat="1" applyAlignment="1">
      <alignment vertical="center"/>
    </xf>
    <xf numFmtId="165" fontId="1" fillId="0" borderId="0" xfId="1" applyNumberFormat="1" applyAlignment="1" applyProtection="1">
      <alignment vertical="center"/>
    </xf>
    <xf numFmtId="164" fontId="1" fillId="0" borderId="0" xfId="1" applyNumberFormat="1" applyFill="1" applyAlignment="1">
      <alignment horizontal="center" vertical="center"/>
    </xf>
    <xf numFmtId="165" fontId="1" fillId="0" borderId="0" xfId="1" applyNumberFormat="1" applyAlignment="1">
      <alignment vertical="center"/>
    </xf>
    <xf numFmtId="0" fontId="6" fillId="0" borderId="0" xfId="1" applyFont="1" applyAlignment="1">
      <alignment vertical="center"/>
    </xf>
    <xf numFmtId="165" fontId="1" fillId="0" borderId="0" xfId="1" applyNumberFormat="1" applyProtection="1"/>
    <xf numFmtId="165" fontId="7" fillId="0" borderId="0" xfId="1" applyNumberFormat="1" applyFont="1" applyFill="1" applyAlignment="1" applyProtection="1">
      <alignment horizontal="left"/>
    </xf>
    <xf numFmtId="0" fontId="5" fillId="0" borderId="0" xfId="1" applyFont="1"/>
    <xf numFmtId="165" fontId="1" fillId="0" borderId="0" xfId="1" applyNumberFormat="1" applyAlignment="1">
      <alignment horizontal="left"/>
    </xf>
    <xf numFmtId="164" fontId="1" fillId="0" borderId="0" xfId="1" applyNumberFormat="1" applyBorder="1"/>
    <xf numFmtId="0" fontId="1" fillId="0" borderId="0" xfId="1" applyBorder="1"/>
    <xf numFmtId="0" fontId="1" fillId="0" borderId="0" xfId="1" applyBorder="1" applyAlignment="1">
      <alignment horizontal="center" vertical="center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/>
    </xf>
    <xf numFmtId="0" fontId="4" fillId="0" borderId="2" xfId="1" applyFont="1" applyFill="1" applyBorder="1" applyAlignment="1">
      <alignment horizontal="center"/>
    </xf>
    <xf numFmtId="1" fontId="1" fillId="0" borderId="0" xfId="1" applyNumberFormat="1" applyAlignment="1">
      <alignment horizontal="left"/>
    </xf>
    <xf numFmtId="0" fontId="9" fillId="0" borderId="0" xfId="1" applyFont="1" applyAlignment="1">
      <alignment vertical="center"/>
    </xf>
  </cellXfs>
  <cellStyles count="3">
    <cellStyle name="Normal" xfId="0" builtinId="0"/>
    <cellStyle name="Normal 2" xfId="1" xr:uid="{5AF80B71-14A4-6F46-9A5A-D5F66154F825}"/>
    <cellStyle name="Percent 2" xfId="2" xr:uid="{6A6F7BA8-1C9C-064D-8AB5-585F0B297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4FF2-D1E7-F049-ADDA-BF7437F14474}">
  <dimension ref="A1:I33"/>
  <sheetViews>
    <sheetView workbookViewId="0">
      <selection activeCell="G2" sqref="G2"/>
    </sheetView>
  </sheetViews>
  <sheetFormatPr baseColWidth="10" defaultRowHeight="16" x14ac:dyDescent="0.2"/>
  <cols>
    <col min="5" max="5" width="13.1640625" bestFit="1" customWidth="1"/>
    <col min="6" max="6" width="15.6640625" bestFit="1" customWidth="1"/>
    <col min="7" max="7" width="16.33203125" bestFit="1" customWidth="1"/>
  </cols>
  <sheetData>
    <row r="1" spans="1:9" x14ac:dyDescent="0.2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39</v>
      </c>
      <c r="G1" t="s">
        <v>193</v>
      </c>
      <c r="H1" t="s">
        <v>37</v>
      </c>
      <c r="I1" t="s">
        <v>38</v>
      </c>
    </row>
    <row r="2" spans="1:9" x14ac:dyDescent="0.2">
      <c r="A2" t="s">
        <v>1</v>
      </c>
      <c r="B2">
        <v>0</v>
      </c>
      <c r="C2">
        <v>0.5</v>
      </c>
      <c r="D2">
        <v>0.25</v>
      </c>
      <c r="E2">
        <v>89.778534899999997</v>
      </c>
      <c r="F2">
        <v>2.6320272632500012</v>
      </c>
      <c r="G2">
        <v>0.1688687928642463</v>
      </c>
      <c r="H2">
        <v>7.8433333333300004</v>
      </c>
      <c r="I2">
        <v>0.70333333333299997</v>
      </c>
    </row>
    <row r="3" spans="1:9" x14ac:dyDescent="0.2">
      <c r="A3" t="s">
        <v>2</v>
      </c>
      <c r="B3">
        <v>0.5</v>
      </c>
      <c r="C3">
        <v>1</v>
      </c>
      <c r="D3">
        <v>0.75</v>
      </c>
      <c r="E3">
        <v>88.958593866699999</v>
      </c>
      <c r="F3">
        <v>2.1122209933002902</v>
      </c>
      <c r="G3">
        <v>0.13551843264750391</v>
      </c>
      <c r="H3">
        <v>8.5399999999999991</v>
      </c>
      <c r="I3">
        <v>0.71</v>
      </c>
    </row>
    <row r="4" spans="1:9" x14ac:dyDescent="0.2">
      <c r="A4" t="s">
        <v>3</v>
      </c>
      <c r="B4">
        <v>1</v>
      </c>
      <c r="C4">
        <v>1.5</v>
      </c>
      <c r="D4">
        <v>1.25</v>
      </c>
      <c r="E4">
        <v>87.313432800000001</v>
      </c>
      <c r="F4">
        <v>2.3774626932799996</v>
      </c>
      <c r="G4">
        <v>0.15253613087511517</v>
      </c>
      <c r="H4">
        <v>8.84</v>
      </c>
      <c r="I4">
        <v>0.76</v>
      </c>
    </row>
    <row r="5" spans="1:9" x14ac:dyDescent="0.2">
      <c r="A5" t="s">
        <v>4</v>
      </c>
      <c r="B5">
        <v>1.5</v>
      </c>
      <c r="C5">
        <v>2</v>
      </c>
      <c r="D5">
        <v>1.75</v>
      </c>
      <c r="E5">
        <v>87.84722219999999</v>
      </c>
      <c r="F5">
        <v>2.340625004280001</v>
      </c>
      <c r="G5">
        <v>0.1501726538092823</v>
      </c>
      <c r="H5">
        <v>8.94</v>
      </c>
      <c r="I5">
        <v>0.77</v>
      </c>
    </row>
    <row r="6" spans="1:9" x14ac:dyDescent="0.2">
      <c r="A6" t="s">
        <v>5</v>
      </c>
      <c r="B6">
        <v>2</v>
      </c>
      <c r="C6">
        <v>3</v>
      </c>
      <c r="D6">
        <v>2.5</v>
      </c>
      <c r="E6">
        <v>85.784313699999998</v>
      </c>
      <c r="F6">
        <v>5.7090196180799984</v>
      </c>
      <c r="G6">
        <v>0.18314309749076066</v>
      </c>
      <c r="H6">
        <v>9.0299999999999994</v>
      </c>
      <c r="I6">
        <v>0.74</v>
      </c>
    </row>
    <row r="7" spans="1:9" x14ac:dyDescent="0.2">
      <c r="A7" t="s">
        <v>6</v>
      </c>
      <c r="B7">
        <v>3</v>
      </c>
      <c r="C7">
        <v>4</v>
      </c>
      <c r="D7">
        <v>3.5</v>
      </c>
      <c r="E7">
        <v>84.981684999999999</v>
      </c>
      <c r="F7">
        <v>5.8496336925000021</v>
      </c>
      <c r="G7">
        <v>0.18765394153454704</v>
      </c>
      <c r="H7">
        <v>8.6300000000000008</v>
      </c>
      <c r="I7">
        <v>0.7</v>
      </c>
    </row>
    <row r="8" spans="1:9" x14ac:dyDescent="0.2">
      <c r="A8" t="s">
        <v>7</v>
      </c>
      <c r="B8">
        <v>4</v>
      </c>
      <c r="C8">
        <v>5</v>
      </c>
      <c r="D8">
        <v>4.5</v>
      </c>
      <c r="E8">
        <v>83.713140300000006</v>
      </c>
      <c r="F8">
        <v>7.1385306065099998</v>
      </c>
      <c r="G8">
        <v>0.22900124614539727</v>
      </c>
      <c r="H8">
        <v>7.7850000000000001</v>
      </c>
      <c r="I8">
        <v>0.59</v>
      </c>
    </row>
    <row r="9" spans="1:9" x14ac:dyDescent="0.2">
      <c r="A9" t="s">
        <v>8</v>
      </c>
      <c r="B9">
        <v>5</v>
      </c>
      <c r="C9">
        <v>6</v>
      </c>
      <c r="D9">
        <v>5.5</v>
      </c>
      <c r="E9">
        <v>82.926829300000009</v>
      </c>
      <c r="F9">
        <v>6.7285365728699977</v>
      </c>
      <c r="G9">
        <v>0.21584879926366562</v>
      </c>
      <c r="H9">
        <v>6.31</v>
      </c>
      <c r="I9">
        <v>0.48</v>
      </c>
    </row>
    <row r="10" spans="1:9" x14ac:dyDescent="0.2">
      <c r="A10" t="s">
        <v>9</v>
      </c>
      <c r="B10">
        <v>6</v>
      </c>
      <c r="C10">
        <v>7</v>
      </c>
      <c r="D10">
        <v>6.5</v>
      </c>
      <c r="E10">
        <v>78.481012699999994</v>
      </c>
      <c r="F10">
        <v>8.3945569457300007</v>
      </c>
      <c r="G10">
        <v>0.26929407568240527</v>
      </c>
      <c r="H10">
        <v>5.84</v>
      </c>
      <c r="I10">
        <v>0.46</v>
      </c>
    </row>
    <row r="11" spans="1:9" x14ac:dyDescent="0.2">
      <c r="A11" t="s">
        <v>10</v>
      </c>
      <c r="B11">
        <v>7</v>
      </c>
      <c r="C11">
        <v>8</v>
      </c>
      <c r="D11">
        <v>7.5</v>
      </c>
      <c r="E11">
        <v>85.971222999999995</v>
      </c>
      <c r="F11">
        <v>5.9622302250000017</v>
      </c>
      <c r="G11">
        <v>0.19126599388473745</v>
      </c>
      <c r="H11">
        <v>6.73</v>
      </c>
      <c r="I11">
        <v>0.55000000000000004</v>
      </c>
    </row>
    <row r="12" spans="1:9" x14ac:dyDescent="0.2">
      <c r="A12" t="s">
        <v>11</v>
      </c>
      <c r="B12">
        <v>8</v>
      </c>
      <c r="C12">
        <v>9</v>
      </c>
      <c r="D12">
        <v>8.5</v>
      </c>
      <c r="E12">
        <v>83.754512599999998</v>
      </c>
      <c r="F12">
        <v>6.127797847280001</v>
      </c>
      <c r="G12">
        <v>0.19657733790123202</v>
      </c>
      <c r="H12">
        <v>5.58</v>
      </c>
      <c r="I12">
        <v>0.42</v>
      </c>
    </row>
    <row r="13" spans="1:9" x14ac:dyDescent="0.2">
      <c r="A13" t="s">
        <v>12</v>
      </c>
      <c r="B13">
        <v>9</v>
      </c>
      <c r="C13">
        <v>10</v>
      </c>
      <c r="D13">
        <v>9.5</v>
      </c>
      <c r="E13">
        <v>78.664442533300004</v>
      </c>
      <c r="F13">
        <v>8.6152981050534585</v>
      </c>
      <c r="G13">
        <v>0.27637536500468574</v>
      </c>
      <c r="H13">
        <v>6.1550000000000002</v>
      </c>
      <c r="I13">
        <v>0.45500000000000002</v>
      </c>
    </row>
    <row r="14" spans="1:9" x14ac:dyDescent="0.2">
      <c r="A14" t="s">
        <v>13</v>
      </c>
      <c r="B14">
        <v>10</v>
      </c>
      <c r="C14">
        <v>11</v>
      </c>
      <c r="D14">
        <v>10.5</v>
      </c>
      <c r="E14">
        <v>80.99173549999999</v>
      </c>
      <c r="F14">
        <v>8.7152892732500025</v>
      </c>
      <c r="G14">
        <v>0.27958304224006253</v>
      </c>
      <c r="H14">
        <v>7.34</v>
      </c>
      <c r="I14">
        <v>0.56499999999999995</v>
      </c>
    </row>
    <row r="15" spans="1:9" x14ac:dyDescent="0.2">
      <c r="A15" t="s">
        <v>14</v>
      </c>
      <c r="B15">
        <v>11</v>
      </c>
      <c r="C15">
        <v>12</v>
      </c>
      <c r="D15">
        <v>11.5</v>
      </c>
      <c r="E15">
        <v>85.306122399999992</v>
      </c>
      <c r="F15">
        <v>5.7173877741600014</v>
      </c>
      <c r="G15">
        <v>0.18341154463708406</v>
      </c>
      <c r="H15">
        <v>8.3699999999999992</v>
      </c>
      <c r="I15">
        <v>0.67</v>
      </c>
    </row>
    <row r="16" spans="1:9" x14ac:dyDescent="0.2">
      <c r="A16" t="s">
        <v>15</v>
      </c>
      <c r="B16">
        <v>12</v>
      </c>
      <c r="C16">
        <v>13</v>
      </c>
      <c r="D16">
        <v>12.5</v>
      </c>
      <c r="E16">
        <v>83.582089600000003</v>
      </c>
      <c r="F16">
        <v>6.5507462496000004</v>
      </c>
      <c r="G16">
        <v>0.21014535582051599</v>
      </c>
      <c r="H16">
        <v>7.96</v>
      </c>
      <c r="I16">
        <v>0.66</v>
      </c>
    </row>
    <row r="17" spans="1:9" x14ac:dyDescent="0.2">
      <c r="A17" t="s">
        <v>16</v>
      </c>
      <c r="B17">
        <v>13</v>
      </c>
      <c r="C17">
        <v>14</v>
      </c>
      <c r="D17">
        <v>13.5</v>
      </c>
      <c r="E17">
        <v>81.538461499999997</v>
      </c>
      <c r="F17">
        <v>7.9273846318999981</v>
      </c>
      <c r="G17">
        <v>0.25430737212549459</v>
      </c>
      <c r="H17">
        <v>6.89</v>
      </c>
      <c r="I17">
        <v>0.56000000000000005</v>
      </c>
    </row>
    <row r="18" spans="1:9" x14ac:dyDescent="0.2">
      <c r="A18" t="s">
        <v>17</v>
      </c>
      <c r="B18">
        <v>14</v>
      </c>
      <c r="C18">
        <v>15</v>
      </c>
      <c r="D18">
        <v>14.5</v>
      </c>
      <c r="E18">
        <v>78.235442899999995</v>
      </c>
      <c r="F18">
        <v>8.5948235987900024</v>
      </c>
      <c r="G18">
        <v>0.275718550919688</v>
      </c>
      <c r="H18">
        <v>5.6050000000000004</v>
      </c>
      <c r="I18">
        <v>0.43</v>
      </c>
    </row>
    <row r="19" spans="1:9" x14ac:dyDescent="0.2">
      <c r="A19" t="s">
        <v>18</v>
      </c>
      <c r="B19">
        <v>15</v>
      </c>
      <c r="C19">
        <v>16</v>
      </c>
      <c r="D19">
        <v>15.5</v>
      </c>
      <c r="E19">
        <v>74.025974000000005</v>
      </c>
      <c r="F19">
        <v>10.703896114599997</v>
      </c>
      <c r="G19">
        <v>0.34337676532743205</v>
      </c>
      <c r="H19">
        <v>4.8499999999999996</v>
      </c>
      <c r="I19">
        <v>0.32</v>
      </c>
    </row>
    <row r="20" spans="1:9" x14ac:dyDescent="0.2">
      <c r="A20" t="s">
        <v>19</v>
      </c>
      <c r="B20">
        <v>16</v>
      </c>
      <c r="C20">
        <v>17</v>
      </c>
      <c r="D20">
        <v>16.5</v>
      </c>
      <c r="E20">
        <v>66.881720400000006</v>
      </c>
      <c r="F20">
        <v>15.400000014</v>
      </c>
      <c r="G20">
        <v>0.49402592609591484</v>
      </c>
      <c r="H20">
        <v>4.4000000000000004</v>
      </c>
      <c r="I20">
        <v>0.24</v>
      </c>
    </row>
    <row r="21" spans="1:9" x14ac:dyDescent="0.2">
      <c r="A21" t="s">
        <v>20</v>
      </c>
      <c r="B21">
        <v>17</v>
      </c>
      <c r="C21">
        <v>18</v>
      </c>
      <c r="D21">
        <v>17.5</v>
      </c>
      <c r="E21">
        <v>69.53125</v>
      </c>
      <c r="F21">
        <v>11.995546874999999</v>
      </c>
      <c r="G21">
        <v>0.3848124122442505</v>
      </c>
      <c r="H21">
        <v>5.28</v>
      </c>
      <c r="I21">
        <v>0.3</v>
      </c>
    </row>
    <row r="22" spans="1:9" x14ac:dyDescent="0.2">
      <c r="A22" t="s">
        <v>21</v>
      </c>
      <c r="B22">
        <v>18</v>
      </c>
      <c r="C22">
        <v>19</v>
      </c>
      <c r="D22">
        <v>18.5</v>
      </c>
      <c r="E22">
        <v>68.112244899999993</v>
      </c>
      <c r="F22">
        <v>12.710459182860001</v>
      </c>
      <c r="G22">
        <v>0.40774651709144716</v>
      </c>
      <c r="H22">
        <v>5.41</v>
      </c>
      <c r="I22">
        <v>0.28999999999999998</v>
      </c>
    </row>
    <row r="23" spans="1:9" x14ac:dyDescent="0.2">
      <c r="A23" t="s">
        <v>22</v>
      </c>
      <c r="B23">
        <v>19</v>
      </c>
      <c r="C23">
        <v>20</v>
      </c>
      <c r="D23">
        <v>19.5</v>
      </c>
      <c r="E23">
        <v>66.587330366700002</v>
      </c>
      <c r="F23">
        <v>15.166010746554868</v>
      </c>
      <c r="G23">
        <v>0.48651964269065523</v>
      </c>
      <c r="H23">
        <v>4.72</v>
      </c>
      <c r="I23">
        <v>0.255</v>
      </c>
    </row>
    <row r="24" spans="1:9" x14ac:dyDescent="0.2">
      <c r="A24" t="s">
        <v>23</v>
      </c>
      <c r="B24">
        <v>20</v>
      </c>
      <c r="C24">
        <v>21</v>
      </c>
      <c r="D24">
        <v>20.5</v>
      </c>
      <c r="E24">
        <v>67.2727273</v>
      </c>
      <c r="F24">
        <v>13.912363624769998</v>
      </c>
      <c r="G24">
        <v>0.44630313751051126</v>
      </c>
      <c r="H24">
        <v>5.17</v>
      </c>
      <c r="I24">
        <v>0.28000000000000003</v>
      </c>
    </row>
    <row r="25" spans="1:9" x14ac:dyDescent="0.2">
      <c r="A25" t="s">
        <v>24</v>
      </c>
      <c r="B25">
        <v>21</v>
      </c>
      <c r="C25">
        <v>22</v>
      </c>
      <c r="D25">
        <v>21.5</v>
      </c>
      <c r="E25">
        <v>63.687150800000005</v>
      </c>
      <c r="F25">
        <v>16.55502795028</v>
      </c>
      <c r="G25">
        <v>0.53107876670426812</v>
      </c>
      <c r="H25">
        <v>5.01</v>
      </c>
      <c r="I25">
        <v>0.24</v>
      </c>
    </row>
    <row r="26" spans="1:9" x14ac:dyDescent="0.2">
      <c r="A26" t="s">
        <v>25</v>
      </c>
      <c r="B26">
        <v>22</v>
      </c>
      <c r="C26">
        <v>23</v>
      </c>
      <c r="D26">
        <v>22.5</v>
      </c>
      <c r="E26">
        <v>58.184765000000006</v>
      </c>
      <c r="F26">
        <v>20.246936786999999</v>
      </c>
      <c r="G26">
        <v>0.64951374595519018</v>
      </c>
      <c r="H26">
        <v>4.41</v>
      </c>
      <c r="I26">
        <v>0.2</v>
      </c>
    </row>
    <row r="27" spans="1:9" x14ac:dyDescent="0.2">
      <c r="A27" t="s">
        <v>26</v>
      </c>
      <c r="B27">
        <v>23</v>
      </c>
      <c r="C27">
        <v>24</v>
      </c>
      <c r="D27">
        <v>23.5</v>
      </c>
      <c r="E27">
        <v>58.715596299999994</v>
      </c>
      <c r="F27">
        <v>18.276605517990003</v>
      </c>
      <c r="G27">
        <v>0.58630629601989814</v>
      </c>
      <c r="H27">
        <v>5.15</v>
      </c>
      <c r="I27">
        <v>0.21</v>
      </c>
    </row>
    <row r="28" spans="1:9" x14ac:dyDescent="0.2">
      <c r="A28" t="s">
        <v>27</v>
      </c>
      <c r="B28">
        <v>24</v>
      </c>
      <c r="C28">
        <v>25</v>
      </c>
      <c r="D28">
        <v>24.5</v>
      </c>
      <c r="E28">
        <v>58.886546533299999</v>
      </c>
      <c r="F28">
        <v>18.776514198241891</v>
      </c>
      <c r="G28">
        <v>0.602343169299139</v>
      </c>
      <c r="H28">
        <v>5.9950000000000001</v>
      </c>
      <c r="I28">
        <v>0.23</v>
      </c>
    </row>
    <row r="29" spans="1:9" x14ac:dyDescent="0.2">
      <c r="A29" t="s">
        <v>28</v>
      </c>
      <c r="B29">
        <v>25</v>
      </c>
      <c r="C29">
        <v>26</v>
      </c>
      <c r="D29">
        <v>25.5</v>
      </c>
      <c r="E29">
        <v>62.471395900000005</v>
      </c>
      <c r="F29">
        <v>14.895102967289997</v>
      </c>
      <c r="G29">
        <v>0.47782902798830157</v>
      </c>
      <c r="H29">
        <v>8</v>
      </c>
      <c r="I29">
        <v>0.26500000000000001</v>
      </c>
    </row>
    <row r="30" spans="1:9" x14ac:dyDescent="0.2">
      <c r="A30" t="s">
        <v>29</v>
      </c>
      <c r="B30">
        <v>26</v>
      </c>
      <c r="C30">
        <v>27</v>
      </c>
      <c r="D30">
        <v>26.5</v>
      </c>
      <c r="E30">
        <v>64.184397199999992</v>
      </c>
      <c r="F30">
        <v>13.645744666800001</v>
      </c>
      <c r="G30">
        <v>0.43775010650362078</v>
      </c>
      <c r="H30">
        <v>5.94</v>
      </c>
      <c r="I30">
        <v>0.23</v>
      </c>
    </row>
    <row r="31" spans="1:9" x14ac:dyDescent="0.2">
      <c r="A31" t="s">
        <v>30</v>
      </c>
      <c r="B31">
        <v>27</v>
      </c>
      <c r="C31">
        <v>28</v>
      </c>
      <c r="D31">
        <v>27.5</v>
      </c>
      <c r="E31">
        <v>47.177419399999998</v>
      </c>
      <c r="F31">
        <v>26.015120945500001</v>
      </c>
      <c r="G31">
        <v>0.8345548185658509</v>
      </c>
      <c r="H31">
        <v>2.81</v>
      </c>
      <c r="I31">
        <v>0.13</v>
      </c>
    </row>
    <row r="32" spans="1:9" x14ac:dyDescent="0.2">
      <c r="A32" t="s">
        <v>31</v>
      </c>
      <c r="B32">
        <v>28</v>
      </c>
      <c r="C32">
        <v>29</v>
      </c>
      <c r="D32">
        <v>28.5</v>
      </c>
      <c r="E32">
        <v>51.515151500000002</v>
      </c>
      <c r="F32">
        <v>23.893333340800002</v>
      </c>
      <c r="G32">
        <v>0.7664887091218362</v>
      </c>
      <c r="H32">
        <v>3.49</v>
      </c>
      <c r="I32">
        <v>0.15</v>
      </c>
    </row>
    <row r="33" spans="1:9" x14ac:dyDescent="0.2">
      <c r="A33" t="s">
        <v>32</v>
      </c>
      <c r="B33">
        <v>29</v>
      </c>
      <c r="C33">
        <v>30</v>
      </c>
      <c r="D33">
        <v>29.5</v>
      </c>
      <c r="E33">
        <v>54.305686833300001</v>
      </c>
      <c r="H33">
        <v>3.59</v>
      </c>
      <c r="I33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6552-11ED-E14A-8E5D-F19D1C590A56}">
  <dimension ref="A1:AI23"/>
  <sheetViews>
    <sheetView tabSelected="1" workbookViewId="0">
      <selection activeCell="E2" sqref="E2"/>
    </sheetView>
  </sheetViews>
  <sheetFormatPr baseColWidth="10" defaultRowHeight="16" x14ac:dyDescent="0.2"/>
  <cols>
    <col min="1" max="1" width="14.5" bestFit="1" customWidth="1"/>
    <col min="7" max="7" width="21.1640625" bestFit="1" customWidth="1"/>
    <col min="8" max="8" width="15.1640625" bestFit="1" customWidth="1"/>
    <col min="9" max="9" width="29.6640625" bestFit="1" customWidth="1"/>
    <col min="10" max="10" width="20" bestFit="1" customWidth="1"/>
    <col min="11" max="11" width="17.5" bestFit="1" customWidth="1"/>
    <col min="12" max="12" width="21.5" bestFit="1" customWidth="1"/>
    <col min="13" max="13" width="18.83203125" bestFit="1" customWidth="1"/>
    <col min="14" max="14" width="16.33203125" bestFit="1" customWidth="1"/>
    <col min="15" max="15" width="19.5" bestFit="1" customWidth="1"/>
    <col min="16" max="16" width="14.6640625" bestFit="1" customWidth="1"/>
    <col min="17" max="17" width="14.83203125" bestFit="1" customWidth="1"/>
    <col min="18" max="19" width="12.5" bestFit="1" customWidth="1"/>
    <col min="20" max="21" width="12.1640625" bestFit="1" customWidth="1"/>
    <col min="22" max="22" width="18.6640625" bestFit="1" customWidth="1"/>
    <col min="23" max="24" width="18.33203125" bestFit="1" customWidth="1"/>
    <col min="25" max="25" width="23.33203125" bestFit="1" customWidth="1"/>
    <col min="26" max="26" width="29.6640625" bestFit="1" customWidth="1"/>
    <col min="27" max="27" width="17.83203125" bestFit="1" customWidth="1"/>
    <col min="28" max="28" width="26.6640625" bestFit="1" customWidth="1"/>
    <col min="29" max="29" width="26" bestFit="1" customWidth="1"/>
    <col min="30" max="30" width="21.1640625" bestFit="1" customWidth="1"/>
    <col min="31" max="31" width="16" bestFit="1" customWidth="1"/>
    <col min="32" max="32" width="18.6640625" bestFit="1" customWidth="1"/>
    <col min="33" max="33" width="22.6640625" bestFit="1" customWidth="1"/>
    <col min="34" max="34" width="17.83203125" bestFit="1" customWidth="1"/>
  </cols>
  <sheetData>
    <row r="1" spans="1:35" x14ac:dyDescent="0.2">
      <c r="A1" t="s">
        <v>116</v>
      </c>
      <c r="B1" t="s">
        <v>117</v>
      </c>
      <c r="C1" t="s">
        <v>118</v>
      </c>
      <c r="D1" t="s">
        <v>119</v>
      </c>
      <c r="E1" t="s">
        <v>39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139</v>
      </c>
      <c r="X1" t="s">
        <v>138</v>
      </c>
      <c r="Y1" t="s">
        <v>144</v>
      </c>
      <c r="Z1" t="s">
        <v>140</v>
      </c>
      <c r="AA1" t="s">
        <v>137</v>
      </c>
      <c r="AB1" t="s">
        <v>141</v>
      </c>
      <c r="AC1" t="s">
        <v>142</v>
      </c>
      <c r="AD1" t="s">
        <v>143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</row>
    <row r="2" spans="1:35" x14ac:dyDescent="0.2">
      <c r="A2">
        <v>1</v>
      </c>
      <c r="B2">
        <v>300</v>
      </c>
      <c r="C2">
        <v>0</v>
      </c>
      <c r="D2">
        <v>0.5</v>
      </c>
      <c r="E2">
        <v>2.63</v>
      </c>
      <c r="F2">
        <v>0.9</v>
      </c>
      <c r="G2">
        <v>0.317</v>
      </c>
      <c r="H2">
        <v>0.113</v>
      </c>
      <c r="I2">
        <v>2015</v>
      </c>
      <c r="J2">
        <v>7</v>
      </c>
      <c r="K2">
        <v>30</v>
      </c>
      <c r="L2">
        <v>2015</v>
      </c>
      <c r="M2">
        <v>8</v>
      </c>
      <c r="N2">
        <v>1</v>
      </c>
      <c r="O2">
        <v>2</v>
      </c>
      <c r="P2">
        <v>1</v>
      </c>
      <c r="Q2">
        <v>88710</v>
      </c>
      <c r="R2">
        <v>3932</v>
      </c>
      <c r="S2">
        <v>2449</v>
      </c>
      <c r="T2">
        <v>4.4324202457445609E-2</v>
      </c>
      <c r="U2">
        <v>2.7606808702513808E-2</v>
      </c>
      <c r="V2">
        <v>99.976953476431191</v>
      </c>
      <c r="W2">
        <v>0.33502999974326964</v>
      </c>
      <c r="X2">
        <v>0.33841253847881747</v>
      </c>
      <c r="Y2">
        <v>2.5742055669181996</v>
      </c>
      <c r="Z2">
        <v>0.33841253847881747</v>
      </c>
      <c r="AA2">
        <v>0.30184120354158672</v>
      </c>
      <c r="AB2">
        <v>0.79384236531437302</v>
      </c>
      <c r="AC2">
        <v>8.1973832412102148</v>
      </c>
      <c r="AD2">
        <v>2014.6021505376343</v>
      </c>
      <c r="AE2">
        <v>270.07712139785741</v>
      </c>
      <c r="AF2">
        <v>1.0085169193579898E-2</v>
      </c>
      <c r="AG2">
        <v>3.341216863452638</v>
      </c>
      <c r="AH2">
        <v>5.1310291616049666</v>
      </c>
      <c r="AI2">
        <v>0</v>
      </c>
    </row>
    <row r="3" spans="1:35" x14ac:dyDescent="0.2">
      <c r="C3">
        <v>0.5</v>
      </c>
      <c r="D3">
        <v>1</v>
      </c>
      <c r="E3">
        <v>2.11</v>
      </c>
      <c r="F3">
        <v>0.89</v>
      </c>
      <c r="Z3">
        <v>0.37647853585201169</v>
      </c>
      <c r="AA3">
        <v>0.33990720091478094</v>
      </c>
      <c r="AB3">
        <v>0.71720419393018775</v>
      </c>
      <c r="AC3">
        <v>7.4035408758958416</v>
      </c>
      <c r="AD3">
        <v>2011.3249110297115</v>
      </c>
      <c r="AE3">
        <v>216.60585600617901</v>
      </c>
      <c r="AF3">
        <v>5.0814907533369529E-3</v>
      </c>
      <c r="AG3">
        <v>1.4949641371707649</v>
      </c>
    </row>
    <row r="4" spans="1:35" x14ac:dyDescent="0.2">
      <c r="A4">
        <v>2</v>
      </c>
      <c r="B4">
        <v>301</v>
      </c>
      <c r="C4">
        <v>1</v>
      </c>
      <c r="D4">
        <v>1.5</v>
      </c>
      <c r="E4">
        <v>2.38</v>
      </c>
      <c r="F4">
        <v>0.87</v>
      </c>
      <c r="G4">
        <v>0.307</v>
      </c>
      <c r="H4">
        <v>0.112</v>
      </c>
      <c r="I4">
        <v>2015</v>
      </c>
      <c r="J4">
        <v>7</v>
      </c>
      <c r="K4">
        <v>30</v>
      </c>
      <c r="L4">
        <v>2015</v>
      </c>
      <c r="M4">
        <v>8</v>
      </c>
      <c r="N4">
        <v>1</v>
      </c>
      <c r="O4">
        <v>2</v>
      </c>
      <c r="P4">
        <v>8</v>
      </c>
      <c r="Q4">
        <v>88711</v>
      </c>
      <c r="R4">
        <v>2880</v>
      </c>
      <c r="S4">
        <v>2147</v>
      </c>
      <c r="T4">
        <v>3.246497052225767E-2</v>
      </c>
      <c r="U4">
        <v>2.4202184621974727E-2</v>
      </c>
      <c r="V4">
        <v>73.88127854270364</v>
      </c>
      <c r="W4">
        <v>0.41040103148751356</v>
      </c>
      <c r="X4">
        <v>0.4145445332252059</v>
      </c>
      <c r="Y4">
        <v>2.8512951576383041</v>
      </c>
      <c r="Z4">
        <v>0.4145445332252059</v>
      </c>
      <c r="AA4">
        <v>0.37797319828797515</v>
      </c>
      <c r="AB4">
        <v>0.89957621192538084</v>
      </c>
      <c r="AC4">
        <v>6.6863366819656536</v>
      </c>
      <c r="AD4">
        <v>2008.0465249448343</v>
      </c>
      <c r="AE4">
        <v>175.92125558784863</v>
      </c>
      <c r="AF4">
        <v>1.2865896991135153E-2</v>
      </c>
      <c r="AG4">
        <v>3.4039178040694611</v>
      </c>
      <c r="AH4">
        <v>5.212802781011586</v>
      </c>
      <c r="AI4">
        <v>0.34173183321417999</v>
      </c>
    </row>
    <row r="5" spans="1:35" x14ac:dyDescent="0.2">
      <c r="A5">
        <v>3</v>
      </c>
      <c r="B5">
        <v>302</v>
      </c>
      <c r="C5">
        <v>1.5</v>
      </c>
      <c r="D5">
        <v>2</v>
      </c>
      <c r="E5">
        <v>2.34</v>
      </c>
      <c r="F5">
        <v>0.88</v>
      </c>
      <c r="G5">
        <v>0.29299999999999998</v>
      </c>
      <c r="H5">
        <v>0.112</v>
      </c>
      <c r="I5">
        <v>2015</v>
      </c>
      <c r="J5">
        <v>7</v>
      </c>
      <c r="K5">
        <v>30</v>
      </c>
      <c r="L5">
        <v>2015</v>
      </c>
      <c r="M5">
        <v>8</v>
      </c>
      <c r="N5">
        <v>1</v>
      </c>
      <c r="O5">
        <v>2</v>
      </c>
      <c r="P5">
        <v>7</v>
      </c>
      <c r="Q5">
        <v>88713</v>
      </c>
      <c r="R5">
        <v>3378</v>
      </c>
      <c r="S5">
        <v>2383</v>
      </c>
      <c r="T5">
        <v>3.8077846538838729E-2</v>
      </c>
      <c r="U5">
        <v>2.6861902990542537E-2</v>
      </c>
      <c r="V5">
        <v>86.654629318500014</v>
      </c>
      <c r="W5">
        <v>0.40691531835183287</v>
      </c>
      <c r="X5">
        <v>0.41102362754046551</v>
      </c>
      <c r="Y5">
        <v>2.6752051623726465</v>
      </c>
      <c r="Z5">
        <v>0.41102362754046551</v>
      </c>
      <c r="AA5">
        <v>0.37445229260323476</v>
      </c>
      <c r="AB5">
        <v>0.87621836469156933</v>
      </c>
      <c r="AC5">
        <v>5.7867604700402726</v>
      </c>
      <c r="AD5">
        <v>2003.3974415375424</v>
      </c>
      <c r="AE5">
        <v>153.6845085100305</v>
      </c>
      <c r="AF5">
        <v>1.2113113687447672E-2</v>
      </c>
      <c r="AG5">
        <v>3.2348883760961735</v>
      </c>
      <c r="AH5">
        <v>4.9928955137879942</v>
      </c>
      <c r="AI5">
        <v>0.55943941299858968</v>
      </c>
    </row>
    <row r="6" spans="1:35" x14ac:dyDescent="0.2">
      <c r="A6">
        <v>4</v>
      </c>
      <c r="B6">
        <v>303</v>
      </c>
      <c r="C6">
        <v>2</v>
      </c>
      <c r="D6">
        <v>3</v>
      </c>
      <c r="E6">
        <v>5.71</v>
      </c>
      <c r="F6">
        <v>0.86</v>
      </c>
      <c r="G6">
        <v>0.34</v>
      </c>
      <c r="H6">
        <v>0.111</v>
      </c>
      <c r="I6">
        <v>2015</v>
      </c>
      <c r="J6">
        <v>7</v>
      </c>
      <c r="K6">
        <v>30</v>
      </c>
      <c r="L6">
        <v>2015</v>
      </c>
      <c r="M6">
        <v>8</v>
      </c>
      <c r="N6">
        <v>1</v>
      </c>
      <c r="O6">
        <v>2</v>
      </c>
      <c r="P6">
        <v>4</v>
      </c>
      <c r="Q6">
        <v>88711</v>
      </c>
      <c r="R6">
        <v>2997</v>
      </c>
      <c r="S6">
        <v>2277</v>
      </c>
      <c r="T6">
        <v>3.3783859949724389E-2</v>
      </c>
      <c r="U6">
        <v>2.5667617319159969E-2</v>
      </c>
      <c r="V6">
        <v>77.57534246983883</v>
      </c>
      <c r="W6">
        <v>0.37429117647058818</v>
      </c>
      <c r="X6">
        <v>0.37807010493596654</v>
      </c>
      <c r="Y6">
        <v>2.7800024326455142</v>
      </c>
      <c r="Z6">
        <v>0.37807010493596654</v>
      </c>
      <c r="AA6">
        <v>0.3414987699987358</v>
      </c>
      <c r="AB6">
        <v>1.9499579766927815</v>
      </c>
      <c r="AC6">
        <v>4.9105421053487035</v>
      </c>
      <c r="AD6">
        <v>1998.1146781347131</v>
      </c>
      <c r="AE6">
        <v>142.99846507922081</v>
      </c>
      <c r="AF6">
        <v>1.1674295523397247E-2</v>
      </c>
      <c r="AG6">
        <v>3.4185468730796496</v>
      </c>
      <c r="AH6">
        <v>5.2319141283936705</v>
      </c>
      <c r="AI6">
        <v>0.86261039806344031</v>
      </c>
    </row>
    <row r="7" spans="1:35" x14ac:dyDescent="0.2">
      <c r="A7">
        <v>5</v>
      </c>
      <c r="B7">
        <v>304</v>
      </c>
      <c r="C7">
        <v>3</v>
      </c>
      <c r="D7">
        <v>4</v>
      </c>
      <c r="E7">
        <v>5.85</v>
      </c>
      <c r="F7">
        <v>0.85</v>
      </c>
      <c r="G7">
        <v>0.38700000000000001</v>
      </c>
      <c r="H7">
        <v>0.11</v>
      </c>
      <c r="I7">
        <v>2015</v>
      </c>
      <c r="J7">
        <v>7</v>
      </c>
      <c r="K7">
        <v>30</v>
      </c>
      <c r="L7">
        <v>2015</v>
      </c>
      <c r="M7">
        <v>8</v>
      </c>
      <c r="N7">
        <v>1</v>
      </c>
      <c r="O7">
        <v>2</v>
      </c>
      <c r="P7">
        <v>6</v>
      </c>
      <c r="Q7">
        <v>88708</v>
      </c>
      <c r="R7">
        <v>2615</v>
      </c>
      <c r="S7">
        <v>1429</v>
      </c>
      <c r="T7">
        <v>2.9478739234341887E-2</v>
      </c>
      <c r="U7">
        <v>1.6109031879875547E-2</v>
      </c>
      <c r="V7">
        <v>68.305178797475961</v>
      </c>
      <c r="W7">
        <v>0.23438590718425303</v>
      </c>
      <c r="X7">
        <v>0.23675232037329519</v>
      </c>
      <c r="Y7">
        <v>3.2896796816732374</v>
      </c>
      <c r="Z7">
        <v>0.23675232037329519</v>
      </c>
      <c r="AA7">
        <v>0.20018098543606444</v>
      </c>
      <c r="AB7">
        <v>1.1710587648009769</v>
      </c>
      <c r="AC7">
        <v>2.9605841286559222</v>
      </c>
      <c r="AD7">
        <v>1981.834184103046</v>
      </c>
      <c r="AE7">
        <v>147.07730526439815</v>
      </c>
      <c r="AF7">
        <v>9.2994953344178854E-3</v>
      </c>
      <c r="AG7">
        <v>4.6455437883674717</v>
      </c>
      <c r="AH7">
        <v>6.867470726495978</v>
      </c>
      <c r="AI7">
        <v>2.2503305025633802</v>
      </c>
    </row>
    <row r="8" spans="1:35" x14ac:dyDescent="0.2">
      <c r="A8">
        <v>6</v>
      </c>
      <c r="B8">
        <v>305</v>
      </c>
      <c r="C8">
        <v>4</v>
      </c>
      <c r="D8">
        <v>5</v>
      </c>
      <c r="E8">
        <v>7.14</v>
      </c>
      <c r="F8">
        <v>0.84</v>
      </c>
      <c r="G8">
        <v>0.315</v>
      </c>
      <c r="H8">
        <v>0.112</v>
      </c>
      <c r="I8">
        <v>2015</v>
      </c>
      <c r="J8">
        <v>7</v>
      </c>
      <c r="K8">
        <v>30</v>
      </c>
      <c r="L8">
        <v>2015</v>
      </c>
      <c r="M8">
        <v>8</v>
      </c>
      <c r="N8">
        <v>1</v>
      </c>
      <c r="O8">
        <v>2</v>
      </c>
      <c r="P8">
        <v>2</v>
      </c>
      <c r="Q8">
        <v>88707</v>
      </c>
      <c r="R8">
        <v>3646</v>
      </c>
      <c r="S8">
        <v>982</v>
      </c>
      <c r="T8">
        <v>4.1101604157507299E-2</v>
      </c>
      <c r="U8">
        <v>1.1070152299142119E-2</v>
      </c>
      <c r="V8">
        <v>93.535863931582881</v>
      </c>
      <c r="W8">
        <v>0.14450788078259275</v>
      </c>
      <c r="X8">
        <v>0.14596686506672735</v>
      </c>
      <c r="Y8">
        <v>3.595279008621699</v>
      </c>
      <c r="Z8">
        <v>0.14596686506672735</v>
      </c>
      <c r="AA8">
        <v>0.1093955301294966</v>
      </c>
      <c r="AB8">
        <v>0.7810840851246057</v>
      </c>
      <c r="AC8">
        <v>1.7895253638549453</v>
      </c>
      <c r="AD8">
        <v>1965.6361093026928</v>
      </c>
      <c r="AE8">
        <v>162.67820114190297</v>
      </c>
      <c r="AF8">
        <v>7.3049415631867669E-3</v>
      </c>
      <c r="AG8">
        <v>6.6775503117353754</v>
      </c>
      <c r="AH8">
        <v>9.6529454743883445</v>
      </c>
      <c r="AI8">
        <v>4.726665261375417</v>
      </c>
    </row>
    <row r="9" spans="1:35" x14ac:dyDescent="0.2">
      <c r="A9">
        <v>7</v>
      </c>
      <c r="B9">
        <v>306</v>
      </c>
      <c r="C9">
        <v>5</v>
      </c>
      <c r="D9">
        <v>6</v>
      </c>
      <c r="E9">
        <v>6.73</v>
      </c>
      <c r="F9">
        <v>0.83</v>
      </c>
      <c r="G9">
        <v>0.38600000000000001</v>
      </c>
      <c r="H9">
        <v>0.111</v>
      </c>
      <c r="I9">
        <v>2015</v>
      </c>
      <c r="J9">
        <v>7</v>
      </c>
      <c r="K9">
        <v>30</v>
      </c>
      <c r="L9">
        <v>2015</v>
      </c>
      <c r="M9">
        <v>8</v>
      </c>
      <c r="N9">
        <v>1</v>
      </c>
      <c r="O9">
        <v>2</v>
      </c>
      <c r="P9">
        <v>5</v>
      </c>
      <c r="Q9">
        <v>88729</v>
      </c>
      <c r="R9">
        <v>3074</v>
      </c>
      <c r="S9">
        <v>823</v>
      </c>
      <c r="T9">
        <v>3.4644817365235718E-2</v>
      </c>
      <c r="U9">
        <v>9.2754341872443059E-3</v>
      </c>
      <c r="V9">
        <v>79.552294377040411</v>
      </c>
      <c r="W9">
        <v>0.11617719482472078</v>
      </c>
      <c r="X9">
        <v>0.11735014608873606</v>
      </c>
      <c r="Y9">
        <v>3.9247622504643371</v>
      </c>
      <c r="Z9">
        <v>0.11735014608873606</v>
      </c>
      <c r="AA9">
        <v>8.0778811151505314E-2</v>
      </c>
      <c r="AB9">
        <v>0.54364139904963082</v>
      </c>
      <c r="AC9">
        <v>1.0084412787303396</v>
      </c>
      <c r="AD9">
        <v>1947.1822941655366</v>
      </c>
      <c r="AE9">
        <v>124.14928925637358</v>
      </c>
      <c r="AF9">
        <v>6.8581449304192877E-3</v>
      </c>
      <c r="AG9">
        <v>8.4900295419753586</v>
      </c>
      <c r="AH9">
        <v>12.172148670108685</v>
      </c>
      <c r="AI9">
        <v>8.2064451507854663</v>
      </c>
    </row>
    <row r="10" spans="1:35" x14ac:dyDescent="0.2">
      <c r="A10">
        <v>8</v>
      </c>
      <c r="B10">
        <v>307</v>
      </c>
      <c r="C10">
        <v>6</v>
      </c>
      <c r="D10">
        <v>7</v>
      </c>
      <c r="E10">
        <v>8.39</v>
      </c>
      <c r="F10">
        <v>0.78</v>
      </c>
      <c r="G10">
        <v>0.32</v>
      </c>
      <c r="H10">
        <v>0.111</v>
      </c>
      <c r="I10">
        <v>2015</v>
      </c>
      <c r="J10">
        <v>7</v>
      </c>
      <c r="K10">
        <v>30</v>
      </c>
      <c r="L10">
        <v>2015</v>
      </c>
      <c r="M10">
        <v>8</v>
      </c>
      <c r="N10">
        <v>2</v>
      </c>
      <c r="O10">
        <v>3</v>
      </c>
      <c r="P10">
        <v>1</v>
      </c>
      <c r="Q10">
        <v>62789</v>
      </c>
      <c r="R10">
        <v>2717</v>
      </c>
      <c r="S10">
        <v>345</v>
      </c>
      <c r="T10">
        <v>4.3271910684992594E-2</v>
      </c>
      <c r="U10">
        <v>5.4945930019589416E-3</v>
      </c>
      <c r="V10">
        <v>99.362041392193362</v>
      </c>
      <c r="W10">
        <v>6.6464799181082057E-2</v>
      </c>
      <c r="X10">
        <v>6.7473901042771109E-2</v>
      </c>
      <c r="Y10">
        <v>5.7154210031017207</v>
      </c>
      <c r="Z10">
        <v>6.7473901042771109E-2</v>
      </c>
      <c r="AA10">
        <v>3.0902566105540367E-2</v>
      </c>
      <c r="AB10">
        <v>0.25927252962548369</v>
      </c>
      <c r="AC10">
        <v>0.46479987968070885</v>
      </c>
      <c r="AD10">
        <v>1922.2609884165611</v>
      </c>
      <c r="AE10">
        <v>149.57621636016</v>
      </c>
      <c r="AF10">
        <v>6.3791460479948638E-3</v>
      </c>
      <c r="AG10">
        <v>20.642771303225782</v>
      </c>
      <c r="AH10">
        <v>29.26171584433428</v>
      </c>
      <c r="AI10">
        <v>27.020608467224466</v>
      </c>
    </row>
    <row r="11" spans="1:35" x14ac:dyDescent="0.2">
      <c r="A11">
        <v>9</v>
      </c>
      <c r="B11">
        <v>308</v>
      </c>
      <c r="C11">
        <v>7</v>
      </c>
      <c r="D11">
        <v>8</v>
      </c>
      <c r="E11">
        <v>5.96</v>
      </c>
      <c r="F11">
        <v>0.86</v>
      </c>
      <c r="G11">
        <v>0.313</v>
      </c>
      <c r="H11">
        <v>0.111</v>
      </c>
      <c r="I11">
        <v>2015</v>
      </c>
      <c r="J11">
        <v>7</v>
      </c>
      <c r="K11">
        <v>30</v>
      </c>
      <c r="L11">
        <v>2015</v>
      </c>
      <c r="M11">
        <v>8</v>
      </c>
      <c r="N11">
        <v>2</v>
      </c>
      <c r="O11">
        <v>3</v>
      </c>
      <c r="P11">
        <v>8</v>
      </c>
      <c r="Q11">
        <v>62800</v>
      </c>
      <c r="R11">
        <v>2757</v>
      </c>
      <c r="S11">
        <v>277</v>
      </c>
      <c r="T11">
        <v>4.3901273885350318E-2</v>
      </c>
      <c r="U11">
        <v>4.4108280254777071E-3</v>
      </c>
      <c r="V11">
        <v>100.80720088191184</v>
      </c>
      <c r="W11">
        <v>5.3766390749773157E-2</v>
      </c>
      <c r="X11">
        <v>5.4582699016259881E-2</v>
      </c>
      <c r="Y11">
        <v>6.3030321252487589</v>
      </c>
      <c r="Z11">
        <v>5.4582699016259881E-2</v>
      </c>
      <c r="AA11">
        <v>1.8011364079029139E-2</v>
      </c>
      <c r="AB11">
        <v>0.10734772991101367</v>
      </c>
      <c r="AC11">
        <v>0.20552735005522516</v>
      </c>
      <c r="AD11">
        <v>1896.0052666887125</v>
      </c>
      <c r="AE11">
        <v>113.47863366836816</v>
      </c>
      <c r="AF11">
        <v>6.1365837385155449E-3</v>
      </c>
      <c r="AG11">
        <v>34.070621811817389</v>
      </c>
      <c r="AH11">
        <v>48.224625880226107</v>
      </c>
      <c r="AI11">
        <v>57.192903541748855</v>
      </c>
    </row>
    <row r="12" spans="1:35" x14ac:dyDescent="0.2">
      <c r="A12">
        <v>10</v>
      </c>
      <c r="B12">
        <v>309</v>
      </c>
      <c r="C12">
        <v>8</v>
      </c>
      <c r="D12">
        <v>9</v>
      </c>
      <c r="E12">
        <v>6.13</v>
      </c>
      <c r="F12">
        <v>0.84</v>
      </c>
      <c r="G12">
        <v>0.35</v>
      </c>
      <c r="H12">
        <v>0.111</v>
      </c>
      <c r="I12">
        <v>2015</v>
      </c>
      <c r="J12">
        <v>7</v>
      </c>
      <c r="K12">
        <v>30</v>
      </c>
      <c r="L12">
        <v>2015</v>
      </c>
      <c r="M12">
        <v>8</v>
      </c>
      <c r="N12">
        <v>2</v>
      </c>
      <c r="O12">
        <v>3</v>
      </c>
      <c r="P12">
        <v>7</v>
      </c>
      <c r="Q12">
        <v>62848</v>
      </c>
      <c r="R12">
        <v>2366</v>
      </c>
      <c r="S12">
        <v>191</v>
      </c>
      <c r="T12">
        <v>3.7646384928716907E-2</v>
      </c>
      <c r="U12">
        <v>3.0390784114052954E-3</v>
      </c>
      <c r="V12">
        <v>86.444568736155276</v>
      </c>
      <c r="W12">
        <v>3.8633388479652211E-2</v>
      </c>
      <c r="X12">
        <v>3.9219939928216131E-2</v>
      </c>
      <c r="Y12">
        <v>7.5221382352685815</v>
      </c>
      <c r="Z12">
        <v>3.9219939928216131E-2</v>
      </c>
      <c r="AA12">
        <v>2.6486049909853898E-3</v>
      </c>
      <c r="AB12">
        <v>1.6235948594740441E-2</v>
      </c>
      <c r="AC12">
        <v>9.8179620144211499E-2</v>
      </c>
    </row>
    <row r="13" spans="1:35" x14ac:dyDescent="0.2">
      <c r="A13">
        <v>11</v>
      </c>
      <c r="B13">
        <v>310</v>
      </c>
      <c r="C13">
        <v>9</v>
      </c>
      <c r="D13">
        <v>10</v>
      </c>
      <c r="E13">
        <v>8.6199999999999992</v>
      </c>
      <c r="F13">
        <v>0.79</v>
      </c>
      <c r="G13">
        <v>0.32800000000000001</v>
      </c>
      <c r="H13">
        <v>0.112</v>
      </c>
      <c r="I13">
        <v>2015</v>
      </c>
      <c r="J13">
        <v>7</v>
      </c>
      <c r="K13">
        <v>30</v>
      </c>
      <c r="L13">
        <v>2015</v>
      </c>
      <c r="M13">
        <v>8</v>
      </c>
      <c r="N13">
        <v>2</v>
      </c>
      <c r="O13">
        <v>3</v>
      </c>
      <c r="P13">
        <v>4</v>
      </c>
      <c r="Q13">
        <v>62847</v>
      </c>
      <c r="R13">
        <v>2290</v>
      </c>
      <c r="S13">
        <v>174</v>
      </c>
      <c r="T13">
        <v>3.6437697901252245E-2</v>
      </c>
      <c r="U13">
        <v>2.7686285741562841E-3</v>
      </c>
      <c r="V13">
        <v>82.922105419798626</v>
      </c>
      <c r="W13">
        <v>3.9151389924379595E-2</v>
      </c>
      <c r="X13">
        <v>3.9745805930253134E-2</v>
      </c>
      <c r="Y13">
        <v>7.8637190053364909</v>
      </c>
      <c r="Z13">
        <v>3.9745805930253134E-2</v>
      </c>
      <c r="AA13">
        <v>3.1744709930223922E-3</v>
      </c>
      <c r="AB13">
        <v>2.7363939959853017E-2</v>
      </c>
      <c r="AC13">
        <v>8.1943671549471062E-2</v>
      </c>
    </row>
    <row r="14" spans="1:35" x14ac:dyDescent="0.2">
      <c r="A14">
        <v>12</v>
      </c>
      <c r="B14">
        <v>311</v>
      </c>
      <c r="C14">
        <v>10</v>
      </c>
      <c r="D14">
        <v>11</v>
      </c>
      <c r="E14">
        <v>8.7200000000000006</v>
      </c>
      <c r="F14">
        <v>0.8</v>
      </c>
      <c r="G14">
        <v>0.39600000000000002</v>
      </c>
      <c r="H14">
        <v>0.11</v>
      </c>
      <c r="I14">
        <v>2015</v>
      </c>
      <c r="J14">
        <v>7</v>
      </c>
      <c r="K14">
        <v>30</v>
      </c>
      <c r="L14">
        <v>2015</v>
      </c>
      <c r="M14">
        <v>8</v>
      </c>
      <c r="N14">
        <v>2</v>
      </c>
      <c r="O14">
        <v>3</v>
      </c>
      <c r="P14">
        <v>6</v>
      </c>
      <c r="Q14">
        <v>62796</v>
      </c>
      <c r="R14">
        <v>1902</v>
      </c>
      <c r="S14">
        <v>188</v>
      </c>
      <c r="T14">
        <v>3.0288553411045291E-2</v>
      </c>
      <c r="U14">
        <v>2.9938212625007961E-3</v>
      </c>
      <c r="V14">
        <v>70.181599009776519</v>
      </c>
      <c r="W14">
        <v>4.143182614791447E-2</v>
      </c>
      <c r="X14">
        <v>4.2060864878402923E-2</v>
      </c>
      <c r="Y14">
        <v>7.645201953896029</v>
      </c>
      <c r="Z14">
        <v>4.2060864878402923E-2</v>
      </c>
      <c r="AA14">
        <v>5.4895299411721818E-3</v>
      </c>
      <c r="AB14">
        <v>4.7868701087021431E-2</v>
      </c>
      <c r="AC14">
        <v>5.4579731589618048E-2</v>
      </c>
    </row>
    <row r="15" spans="1:35" x14ac:dyDescent="0.2">
      <c r="A15">
        <v>13</v>
      </c>
      <c r="B15">
        <v>312</v>
      </c>
      <c r="C15">
        <v>11</v>
      </c>
      <c r="D15">
        <v>12</v>
      </c>
      <c r="E15">
        <v>5.72</v>
      </c>
      <c r="F15">
        <v>0.85</v>
      </c>
      <c r="G15">
        <v>0.32300000000000001</v>
      </c>
      <c r="H15">
        <v>0.113</v>
      </c>
      <c r="I15">
        <v>2015</v>
      </c>
      <c r="J15">
        <v>7</v>
      </c>
      <c r="K15">
        <v>30</v>
      </c>
      <c r="L15">
        <v>2015</v>
      </c>
      <c r="M15">
        <v>8</v>
      </c>
      <c r="N15">
        <v>2</v>
      </c>
      <c r="O15">
        <v>3</v>
      </c>
      <c r="P15">
        <v>2</v>
      </c>
      <c r="Q15">
        <v>62794</v>
      </c>
      <c r="R15">
        <v>2570</v>
      </c>
      <c r="S15">
        <v>181</v>
      </c>
      <c r="T15">
        <v>4.092747714749817E-2</v>
      </c>
      <c r="U15">
        <v>2.8824409975475363E-3</v>
      </c>
      <c r="V15">
        <v>92.315354858591064</v>
      </c>
      <c r="W15">
        <v>3.7180105046319155E-2</v>
      </c>
      <c r="X15">
        <v>3.7744592018104275E-2</v>
      </c>
      <c r="Y15">
        <v>7.6902320750539097</v>
      </c>
      <c r="Z15">
        <v>3.7744592018104275E-2</v>
      </c>
      <c r="AA15">
        <v>1.173257080873534E-3</v>
      </c>
      <c r="AB15">
        <v>6.7110305025966143E-3</v>
      </c>
      <c r="AC15">
        <v>6.7110305025966143E-3</v>
      </c>
    </row>
    <row r="16" spans="1:35" x14ac:dyDescent="0.2">
      <c r="A16">
        <v>14</v>
      </c>
      <c r="B16">
        <v>313</v>
      </c>
      <c r="C16">
        <v>12</v>
      </c>
      <c r="D16">
        <v>13</v>
      </c>
      <c r="E16">
        <v>6.55</v>
      </c>
      <c r="F16">
        <v>0.84</v>
      </c>
      <c r="G16">
        <v>0.27400000000000002</v>
      </c>
      <c r="H16">
        <v>0.115</v>
      </c>
      <c r="I16">
        <v>2015</v>
      </c>
      <c r="J16">
        <v>7</v>
      </c>
      <c r="K16">
        <v>30</v>
      </c>
      <c r="L16">
        <v>2015</v>
      </c>
      <c r="M16">
        <v>8</v>
      </c>
      <c r="N16">
        <v>2</v>
      </c>
      <c r="O16">
        <v>3</v>
      </c>
      <c r="P16">
        <v>5</v>
      </c>
      <c r="Q16">
        <v>62793</v>
      </c>
      <c r="R16">
        <v>2473</v>
      </c>
      <c r="S16">
        <v>121</v>
      </c>
      <c r="T16">
        <v>3.9383370757887025E-2</v>
      </c>
      <c r="U16">
        <v>1.926966381603045E-3</v>
      </c>
      <c r="V16">
        <v>87.287580554326283</v>
      </c>
      <c r="W16">
        <v>3.0988301392262708E-2</v>
      </c>
      <c r="X16">
        <v>3.1458781300587088E-2</v>
      </c>
      <c r="Y16">
        <v>9.3106551731355225</v>
      </c>
    </row>
    <row r="17" spans="1:25" x14ac:dyDescent="0.2">
      <c r="A17">
        <v>15</v>
      </c>
      <c r="B17">
        <v>314</v>
      </c>
      <c r="C17">
        <v>13</v>
      </c>
      <c r="D17">
        <v>14</v>
      </c>
      <c r="E17">
        <v>7.93</v>
      </c>
      <c r="F17">
        <v>0.82</v>
      </c>
      <c r="G17">
        <v>0.34599999999999997</v>
      </c>
      <c r="H17">
        <v>0.112</v>
      </c>
      <c r="I17">
        <v>2015</v>
      </c>
      <c r="J17">
        <v>7</v>
      </c>
      <c r="K17">
        <v>30</v>
      </c>
      <c r="L17">
        <v>2015</v>
      </c>
      <c r="M17">
        <v>8</v>
      </c>
      <c r="N17">
        <v>3</v>
      </c>
      <c r="O17">
        <v>4</v>
      </c>
      <c r="P17">
        <v>1</v>
      </c>
      <c r="Q17">
        <v>92972</v>
      </c>
      <c r="R17">
        <v>3721</v>
      </c>
      <c r="S17">
        <v>218</v>
      </c>
      <c r="T17">
        <v>4.0022802564212881E-2</v>
      </c>
      <c r="U17">
        <v>2.34479198038119E-3</v>
      </c>
      <c r="V17">
        <v>91.08081038542754</v>
      </c>
      <c r="W17">
        <v>2.8617255912000782E-2</v>
      </c>
      <c r="X17">
        <v>2.9198025567820862E-2</v>
      </c>
      <c r="Y17">
        <v>6.9684294674874439</v>
      </c>
    </row>
    <row r="18" spans="1:25" x14ac:dyDescent="0.2">
      <c r="A18">
        <v>16</v>
      </c>
      <c r="B18">
        <v>315</v>
      </c>
      <c r="C18">
        <v>14</v>
      </c>
      <c r="D18">
        <v>15</v>
      </c>
      <c r="E18">
        <v>8.59</v>
      </c>
      <c r="F18">
        <v>0.78</v>
      </c>
      <c r="G18">
        <v>0.29199999999999998</v>
      </c>
      <c r="H18">
        <v>0.112</v>
      </c>
      <c r="I18">
        <v>2015</v>
      </c>
      <c r="J18">
        <v>7</v>
      </c>
      <c r="K18">
        <v>30</v>
      </c>
      <c r="L18">
        <v>2015</v>
      </c>
      <c r="M18">
        <v>8</v>
      </c>
      <c r="N18">
        <v>3</v>
      </c>
      <c r="O18">
        <v>4</v>
      </c>
      <c r="P18">
        <v>8</v>
      </c>
      <c r="Q18">
        <v>92968</v>
      </c>
      <c r="R18">
        <v>3641</v>
      </c>
      <c r="S18">
        <v>146</v>
      </c>
      <c r="T18">
        <v>3.916401342397384E-2</v>
      </c>
      <c r="U18">
        <v>1.5704328371052405E-3</v>
      </c>
      <c r="V18">
        <v>89.126444228342947</v>
      </c>
      <c r="W18">
        <v>2.3209008514144466E-2</v>
      </c>
      <c r="X18">
        <v>2.3680021106271879E-2</v>
      </c>
      <c r="Y18">
        <v>8.4403583395320165</v>
      </c>
    </row>
    <row r="19" spans="1:25" x14ac:dyDescent="0.2">
      <c r="A19">
        <v>17</v>
      </c>
      <c r="B19">
        <v>316</v>
      </c>
      <c r="C19">
        <v>15</v>
      </c>
      <c r="D19">
        <v>16</v>
      </c>
      <c r="E19">
        <v>10.7</v>
      </c>
      <c r="F19">
        <v>0.74</v>
      </c>
      <c r="G19">
        <v>0.309</v>
      </c>
      <c r="H19">
        <v>0.111</v>
      </c>
      <c r="I19">
        <v>2015</v>
      </c>
      <c r="J19">
        <v>7</v>
      </c>
      <c r="K19">
        <v>30</v>
      </c>
      <c r="L19">
        <v>2015</v>
      </c>
      <c r="M19">
        <v>8</v>
      </c>
      <c r="N19">
        <v>3</v>
      </c>
      <c r="O19">
        <v>4</v>
      </c>
      <c r="P19">
        <v>7</v>
      </c>
      <c r="Q19">
        <v>92969</v>
      </c>
      <c r="R19">
        <v>3099</v>
      </c>
      <c r="S19">
        <v>134</v>
      </c>
      <c r="T19">
        <v>3.3333691875786553E-2</v>
      </c>
      <c r="U19">
        <v>1.4413406619410772E-3</v>
      </c>
      <c r="V19">
        <v>76.541655302159228</v>
      </c>
      <c r="W19">
        <v>2.3438885703813007E-2</v>
      </c>
      <c r="X19">
        <v>2.3914563512505392E-2</v>
      </c>
      <c r="Y19">
        <v>8.8234751114150711</v>
      </c>
    </row>
    <row r="20" spans="1:25" x14ac:dyDescent="0.2">
      <c r="A20">
        <v>18</v>
      </c>
      <c r="B20">
        <v>317</v>
      </c>
      <c r="C20">
        <v>16</v>
      </c>
      <c r="D20">
        <v>17</v>
      </c>
      <c r="E20">
        <v>15.4</v>
      </c>
      <c r="F20">
        <v>0.67</v>
      </c>
      <c r="G20">
        <v>0.34599999999999997</v>
      </c>
      <c r="H20">
        <v>0.112</v>
      </c>
      <c r="I20">
        <v>2015</v>
      </c>
      <c r="J20">
        <v>7</v>
      </c>
      <c r="K20">
        <v>30</v>
      </c>
      <c r="L20">
        <v>2015</v>
      </c>
      <c r="M20">
        <v>8</v>
      </c>
      <c r="N20">
        <v>3</v>
      </c>
      <c r="O20">
        <v>4</v>
      </c>
      <c r="P20">
        <v>4</v>
      </c>
      <c r="Q20">
        <v>92945</v>
      </c>
      <c r="R20">
        <v>3344</v>
      </c>
      <c r="S20">
        <v>168</v>
      </c>
      <c r="T20">
        <v>3.5978266716875575E-2</v>
      </c>
      <c r="U20">
        <v>1.8075205766851365E-3</v>
      </c>
      <c r="V20">
        <v>81.876567328800945</v>
      </c>
      <c r="W20">
        <v>2.4539978427413775E-2</v>
      </c>
      <c r="X20">
        <v>2.5038002237556405E-2</v>
      </c>
      <c r="Y20">
        <v>7.9065947250266406</v>
      </c>
    </row>
    <row r="21" spans="1:25" x14ac:dyDescent="0.2">
      <c r="A21" t="s">
        <v>112</v>
      </c>
      <c r="B21" t="s">
        <v>113</v>
      </c>
      <c r="G21">
        <v>0.38700000000000001</v>
      </c>
      <c r="H21">
        <v>0.114</v>
      </c>
      <c r="I21">
        <v>2015</v>
      </c>
      <c r="J21">
        <v>7</v>
      </c>
      <c r="K21">
        <v>30</v>
      </c>
      <c r="L21">
        <v>2015</v>
      </c>
      <c r="M21">
        <v>8</v>
      </c>
      <c r="N21">
        <v>3</v>
      </c>
      <c r="O21">
        <v>4</v>
      </c>
      <c r="P21">
        <v>6</v>
      </c>
      <c r="Q21">
        <v>92972</v>
      </c>
      <c r="R21">
        <v>3377</v>
      </c>
      <c r="S21">
        <v>5005</v>
      </c>
      <c r="T21">
        <v>3.6322763842877429E-2</v>
      </c>
      <c r="U21">
        <v>5.383341221012778E-2</v>
      </c>
      <c r="V21">
        <v>81.210362304082452</v>
      </c>
      <c r="W21">
        <v>0.65880387849405331</v>
      </c>
      <c r="X21">
        <v>0.6721738991187588</v>
      </c>
      <c r="Y21">
        <v>2.2269284162129135</v>
      </c>
    </row>
    <row r="22" spans="1:25" x14ac:dyDescent="0.2">
      <c r="A22" t="s">
        <v>112</v>
      </c>
      <c r="B22" t="s">
        <v>114</v>
      </c>
      <c r="G22">
        <v>0.4</v>
      </c>
      <c r="H22">
        <v>0.111</v>
      </c>
      <c r="I22">
        <v>2015</v>
      </c>
      <c r="J22">
        <v>7</v>
      </c>
      <c r="K22">
        <v>30</v>
      </c>
      <c r="L22">
        <v>2015</v>
      </c>
      <c r="M22">
        <v>8</v>
      </c>
      <c r="N22">
        <v>3</v>
      </c>
      <c r="O22">
        <v>4</v>
      </c>
      <c r="P22">
        <v>2</v>
      </c>
      <c r="Q22">
        <v>92986</v>
      </c>
      <c r="R22">
        <v>3842</v>
      </c>
      <c r="S22">
        <v>6004</v>
      </c>
      <c r="T22">
        <v>4.131804787817521E-2</v>
      </c>
      <c r="U22">
        <v>6.4568859828361261E-2</v>
      </c>
      <c r="V22">
        <v>82.225461800120627</v>
      </c>
      <c r="W22">
        <v>0.65438833680374797</v>
      </c>
      <c r="X22">
        <v>0.66766874671820153</v>
      </c>
      <c r="Y22">
        <v>2.0660027424283807</v>
      </c>
    </row>
    <row r="23" spans="1:25" x14ac:dyDescent="0.2">
      <c r="A23" t="s">
        <v>112</v>
      </c>
      <c r="B23" t="s">
        <v>115</v>
      </c>
      <c r="G23">
        <v>0.26200000000000001</v>
      </c>
      <c r="H23">
        <v>0.11</v>
      </c>
      <c r="I23">
        <v>2015</v>
      </c>
      <c r="J23">
        <v>7</v>
      </c>
      <c r="K23">
        <v>30</v>
      </c>
      <c r="L23">
        <v>2015</v>
      </c>
      <c r="M23">
        <v>8</v>
      </c>
      <c r="N23">
        <v>3</v>
      </c>
      <c r="O23">
        <v>4</v>
      </c>
      <c r="P23">
        <v>5</v>
      </c>
      <c r="Q23">
        <v>92997</v>
      </c>
      <c r="R23">
        <v>4842</v>
      </c>
      <c r="S23">
        <v>4847</v>
      </c>
      <c r="T23">
        <v>5.2066195683731734E-2</v>
      </c>
      <c r="U23">
        <v>5.2119960858952437E-2</v>
      </c>
      <c r="V23">
        <v>104.55689235040613</v>
      </c>
      <c r="W23">
        <v>0.63420384138785624</v>
      </c>
      <c r="X23">
        <v>0.64707461934837129</v>
      </c>
      <c r="Y23">
        <v>2.0318450045303202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7-DE4A-3D49-BB25-5741D3F4BA33}">
  <dimension ref="A1:AJ246"/>
  <sheetViews>
    <sheetView topLeftCell="A2" zoomScale="110" zoomScaleNormal="110" workbookViewId="0">
      <selection activeCell="AH32" sqref="AH32"/>
    </sheetView>
  </sheetViews>
  <sheetFormatPr baseColWidth="10" defaultColWidth="8.83203125" defaultRowHeight="13" x14ac:dyDescent="0.15"/>
  <cols>
    <col min="1" max="1" width="19.5" style="1" customWidth="1"/>
    <col min="2" max="2" width="14.33203125" style="5" customWidth="1"/>
    <col min="3" max="3" width="13" style="4" customWidth="1"/>
    <col min="4" max="4" width="12.5" style="4" customWidth="1"/>
    <col min="5" max="5" width="12" style="8" customWidth="1"/>
    <col min="6" max="6" width="11.1640625" style="7" customWidth="1"/>
    <col min="7" max="7" width="10.83203125" style="6" customWidth="1"/>
    <col min="8" max="8" width="9.1640625" style="6" customWidth="1"/>
    <col min="9" max="9" width="12" style="1" customWidth="1"/>
    <col min="10" max="10" width="10.83203125" style="1" customWidth="1"/>
    <col min="11" max="11" width="10.6640625" style="1" customWidth="1"/>
    <col min="12" max="13" width="9.1640625" style="1" customWidth="1"/>
    <col min="14" max="16" width="9.1640625" style="5" customWidth="1"/>
    <col min="17" max="19" width="9.1640625" style="1" customWidth="1"/>
    <col min="20" max="20" width="9.1640625" style="3" customWidth="1"/>
    <col min="21" max="21" width="10.83203125" style="3" customWidth="1"/>
    <col min="22" max="22" width="9.1640625" style="1" customWidth="1"/>
    <col min="23" max="23" width="9.1640625" style="3" customWidth="1"/>
    <col min="24" max="24" width="8.83203125" style="3"/>
    <col min="25" max="25" width="10.33203125" style="4" customWidth="1"/>
    <col min="26" max="26" width="11.5" style="3" customWidth="1"/>
    <col min="27" max="27" width="12" style="3" customWidth="1"/>
    <col min="28" max="28" width="10.5" style="3" customWidth="1"/>
    <col min="29" max="29" width="9.1640625" style="3" customWidth="1"/>
    <col min="30" max="30" width="8.83203125" style="2"/>
    <col min="31" max="31" width="10.6640625" style="2" customWidth="1"/>
    <col min="32" max="33" width="9.1640625" style="1" customWidth="1"/>
    <col min="34" max="34" width="12" style="1" customWidth="1"/>
    <col min="35" max="16384" width="8.83203125" style="1"/>
  </cols>
  <sheetData>
    <row r="1" spans="1:27" x14ac:dyDescent="0.15">
      <c r="A1" s="66" t="s">
        <v>192</v>
      </c>
      <c r="D1" s="62"/>
      <c r="H1" s="71"/>
      <c r="S1" s="1" t="s">
        <v>191</v>
      </c>
      <c r="U1" s="1" t="s">
        <v>47</v>
      </c>
      <c r="V1" s="3" t="s">
        <v>190</v>
      </c>
      <c r="W1" s="3" t="s">
        <v>189</v>
      </c>
      <c r="Y1" s="59"/>
      <c r="Z1" s="14" t="s">
        <v>188</v>
      </c>
      <c r="AA1" s="13">
        <f>AVERAGE(X40:X45)</f>
        <v>3.6571334937230741E-2</v>
      </c>
    </row>
    <row r="2" spans="1:27" x14ac:dyDescent="0.15">
      <c r="A2" s="66" t="s">
        <v>187</v>
      </c>
      <c r="B2" s="5">
        <v>998</v>
      </c>
      <c r="D2" s="62"/>
      <c r="H2" s="71"/>
      <c r="S2" s="1" t="s">
        <v>186</v>
      </c>
      <c r="U2" s="3" t="s">
        <v>185</v>
      </c>
      <c r="V2" s="1" t="s">
        <v>170</v>
      </c>
      <c r="W2" s="3" t="s">
        <v>169</v>
      </c>
      <c r="Y2" s="59"/>
      <c r="Z2" s="14" t="s">
        <v>184</v>
      </c>
      <c r="AA2" s="13">
        <f>_xlfn.STDEV.S(X40:X45)</f>
        <v>5.0814907533369529E-3</v>
      </c>
    </row>
    <row r="3" spans="1:27" x14ac:dyDescent="0.15">
      <c r="A3" s="66" t="s">
        <v>183</v>
      </c>
      <c r="D3" s="62"/>
      <c r="H3" s="71"/>
      <c r="S3" s="1" t="s">
        <v>182</v>
      </c>
      <c r="V3" s="1" t="s">
        <v>170</v>
      </c>
      <c r="W3" s="3" t="s">
        <v>169</v>
      </c>
      <c r="Y3" s="59"/>
      <c r="Z3" s="14" t="s">
        <v>181</v>
      </c>
      <c r="AA3" s="13">
        <f>3.14159*(C20/2)^2*0.0001</f>
        <v>3.1172426774999998E-3</v>
      </c>
    </row>
    <row r="4" spans="1:27" x14ac:dyDescent="0.15">
      <c r="A4" s="66"/>
      <c r="D4" s="62"/>
      <c r="H4" s="71"/>
      <c r="S4" s="1" t="s">
        <v>180</v>
      </c>
      <c r="V4" s="1" t="s">
        <v>170</v>
      </c>
      <c r="W4" s="3" t="s">
        <v>169</v>
      </c>
      <c r="Y4" s="59"/>
      <c r="AA4" s="13"/>
    </row>
    <row r="5" spans="1:27" x14ac:dyDescent="0.15">
      <c r="A5" s="66" t="s">
        <v>179</v>
      </c>
      <c r="B5" s="5" t="s">
        <v>178</v>
      </c>
      <c r="C5" s="72"/>
      <c r="S5" s="1" t="s">
        <v>177</v>
      </c>
      <c r="V5" s="1" t="s">
        <v>170</v>
      </c>
      <c r="W5" s="3" t="s">
        <v>169</v>
      </c>
      <c r="Y5" s="59"/>
      <c r="AA5" s="13"/>
    </row>
    <row r="6" spans="1:27" x14ac:dyDescent="0.15">
      <c r="A6" s="66" t="s">
        <v>176</v>
      </c>
      <c r="B6" s="67" t="s">
        <v>175</v>
      </c>
      <c r="C6" s="62"/>
      <c r="S6" s="1" t="s">
        <v>174</v>
      </c>
      <c r="V6" s="1" t="s">
        <v>170</v>
      </c>
      <c r="W6" s="3" t="s">
        <v>169</v>
      </c>
      <c r="Y6" s="59"/>
      <c r="AA6" s="13"/>
    </row>
    <row r="7" spans="1:27" x14ac:dyDescent="0.15">
      <c r="A7" s="66"/>
      <c r="C7" s="62"/>
      <c r="G7" s="62" t="s">
        <v>173</v>
      </c>
      <c r="H7" s="71" t="s">
        <v>172</v>
      </c>
      <c r="K7" s="70">
        <f>1.509</f>
        <v>1.5089999999999999</v>
      </c>
      <c r="L7" s="22"/>
      <c r="S7" s="1" t="s">
        <v>171</v>
      </c>
      <c r="V7" s="1" t="s">
        <v>170</v>
      </c>
      <c r="W7" s="3" t="s">
        <v>169</v>
      </c>
      <c r="Y7" s="59"/>
      <c r="AA7" s="13"/>
    </row>
    <row r="8" spans="1:27" x14ac:dyDescent="0.15">
      <c r="A8" s="66" t="s">
        <v>168</v>
      </c>
      <c r="C8" s="68"/>
      <c r="G8" s="62" t="s">
        <v>167</v>
      </c>
      <c r="Y8" s="59"/>
      <c r="AA8" s="13"/>
    </row>
    <row r="9" spans="1:27" x14ac:dyDescent="0.15">
      <c r="A9" s="66" t="s">
        <v>166</v>
      </c>
      <c r="B9" s="5" t="s">
        <v>165</v>
      </c>
      <c r="C9" s="68"/>
      <c r="F9" s="69"/>
      <c r="Y9" s="59"/>
      <c r="AA9" s="13"/>
    </row>
    <row r="10" spans="1:27" x14ac:dyDescent="0.15">
      <c r="A10" s="66" t="s">
        <v>164</v>
      </c>
      <c r="C10" s="68"/>
      <c r="Y10" s="59"/>
      <c r="AA10" s="13"/>
    </row>
    <row r="11" spans="1:27" x14ac:dyDescent="0.15">
      <c r="A11" s="66" t="s">
        <v>163</v>
      </c>
      <c r="B11" s="67" t="s">
        <v>162</v>
      </c>
      <c r="L11" s="64"/>
      <c r="M11" s="64"/>
      <c r="N11" s="65"/>
      <c r="O11" s="65"/>
      <c r="P11" s="65"/>
      <c r="Q11" s="64"/>
      <c r="R11" s="64"/>
      <c r="S11" s="63"/>
      <c r="T11" s="63"/>
      <c r="Y11" s="59"/>
      <c r="AA11" s="13"/>
    </row>
    <row r="12" spans="1:27" x14ac:dyDescent="0.15">
      <c r="B12" s="1" t="s">
        <v>161</v>
      </c>
      <c r="C12" s="1"/>
      <c r="L12" s="64"/>
      <c r="M12" s="64"/>
      <c r="N12" s="65"/>
      <c r="O12" s="65"/>
      <c r="P12" s="65"/>
      <c r="Q12" s="64"/>
      <c r="R12" s="64"/>
      <c r="S12" s="63"/>
      <c r="T12" s="63"/>
      <c r="Y12" s="59"/>
      <c r="AA12" s="13"/>
    </row>
    <row r="13" spans="1:27" x14ac:dyDescent="0.15">
      <c r="A13" s="66"/>
      <c r="C13" s="62"/>
      <c r="L13" s="64"/>
      <c r="M13" s="64"/>
      <c r="N13" s="65"/>
      <c r="O13" s="65"/>
      <c r="P13" s="65"/>
      <c r="Q13" s="64"/>
      <c r="R13" s="64"/>
      <c r="S13" s="64"/>
      <c r="T13" s="63"/>
      <c r="Y13" s="59"/>
      <c r="AA13" s="13"/>
    </row>
    <row r="14" spans="1:27" x14ac:dyDescent="0.15">
      <c r="C14" s="1"/>
      <c r="D14" s="62"/>
      <c r="L14" s="64"/>
      <c r="M14" s="64"/>
      <c r="N14" s="65"/>
      <c r="O14" s="65"/>
      <c r="P14" s="65"/>
      <c r="Q14" s="64"/>
      <c r="R14" s="64"/>
      <c r="S14" s="63"/>
      <c r="T14" s="63"/>
      <c r="Y14" s="59"/>
      <c r="AA14" s="13"/>
    </row>
    <row r="15" spans="1:27" x14ac:dyDescent="0.15">
      <c r="A15" s="66"/>
      <c r="L15" s="64"/>
      <c r="M15" s="64"/>
      <c r="N15" s="65"/>
      <c r="O15" s="65"/>
      <c r="P15" s="65"/>
      <c r="Q15" s="64"/>
      <c r="R15" s="64"/>
      <c r="S15" s="63"/>
      <c r="T15" s="63"/>
      <c r="Y15" s="59"/>
      <c r="AA15" s="13"/>
    </row>
    <row r="16" spans="1:27" x14ac:dyDescent="0.15">
      <c r="A16" s="61" t="s">
        <v>160</v>
      </c>
      <c r="B16" s="48"/>
      <c r="C16" s="7" t="s">
        <v>159</v>
      </c>
      <c r="D16" s="62"/>
      <c r="E16" s="62"/>
      <c r="F16" s="62"/>
      <c r="G16" s="62"/>
      <c r="H16" s="62"/>
      <c r="I16" s="62"/>
      <c r="J16" s="62"/>
      <c r="K16" s="62"/>
      <c r="L16" s="62"/>
      <c r="Y16" s="59"/>
      <c r="AA16" s="13"/>
    </row>
    <row r="17" spans="1:35" x14ac:dyDescent="0.15">
      <c r="A17" s="61" t="s">
        <v>158</v>
      </c>
      <c r="B17" s="48"/>
      <c r="C17" s="7">
        <v>18</v>
      </c>
      <c r="D17" s="62"/>
      <c r="E17" s="62"/>
      <c r="F17" s="62"/>
      <c r="G17" s="62"/>
      <c r="H17" s="62"/>
      <c r="I17" s="62"/>
      <c r="J17" s="62"/>
      <c r="K17" s="62"/>
      <c r="L17" s="62"/>
      <c r="Y17" s="59"/>
      <c r="AA17" s="13"/>
    </row>
    <row r="18" spans="1:35" x14ac:dyDescent="0.15">
      <c r="A18" s="61" t="s">
        <v>157</v>
      </c>
      <c r="B18" s="48"/>
      <c r="C18" s="7" t="s">
        <v>156</v>
      </c>
      <c r="D18" s="62"/>
      <c r="E18" s="62"/>
      <c r="F18" s="62"/>
      <c r="G18" s="62"/>
      <c r="H18" s="62"/>
      <c r="I18" s="62"/>
      <c r="J18" s="62"/>
      <c r="K18" s="62"/>
      <c r="L18" s="62"/>
      <c r="Y18" s="59"/>
    </row>
    <row r="19" spans="1:35" x14ac:dyDescent="0.15">
      <c r="A19" s="61" t="s">
        <v>155</v>
      </c>
      <c r="B19" s="48"/>
      <c r="C19" s="7" t="s">
        <v>154</v>
      </c>
      <c r="D19" s="62"/>
      <c r="E19" s="62"/>
      <c r="F19" s="62"/>
      <c r="G19" s="62"/>
      <c r="H19" s="62"/>
      <c r="I19" s="62"/>
      <c r="J19" s="62"/>
      <c r="K19" s="62"/>
      <c r="L19" s="62"/>
      <c r="Y19" s="59"/>
    </row>
    <row r="20" spans="1:35" ht="16" x14ac:dyDescent="0.2">
      <c r="A20" s="61" t="s">
        <v>153</v>
      </c>
      <c r="B20" s="48"/>
      <c r="C20" s="7">
        <v>6.3</v>
      </c>
      <c r="D20" s="60"/>
      <c r="Y20" s="59"/>
    </row>
    <row r="21" spans="1:35" ht="16" x14ac:dyDescent="0.2">
      <c r="A21" s="61" t="s">
        <v>152</v>
      </c>
      <c r="B21" s="48"/>
      <c r="C21" s="7" t="s">
        <v>151</v>
      </c>
      <c r="D21" s="60"/>
      <c r="Y21" s="59"/>
    </row>
    <row r="22" spans="1:35" s="52" customFormat="1" ht="24" customHeight="1" x14ac:dyDescent="0.2">
      <c r="A22" s="58" t="s">
        <v>150</v>
      </c>
      <c r="B22" s="5"/>
      <c r="C22" s="57"/>
      <c r="D22" s="57"/>
      <c r="E22" s="56"/>
      <c r="F22" s="21"/>
      <c r="G22" s="10"/>
      <c r="H22" s="10"/>
      <c r="N22" s="5"/>
      <c r="O22" s="5"/>
      <c r="P22" s="5"/>
      <c r="T22" s="54"/>
      <c r="U22" s="54"/>
      <c r="W22" s="54"/>
      <c r="X22" s="54"/>
      <c r="Y22" s="55"/>
      <c r="Z22" s="54"/>
      <c r="AA22" s="54"/>
      <c r="AB22" s="54"/>
      <c r="AC22" s="54"/>
      <c r="AD22" s="53"/>
      <c r="AE22" s="53"/>
    </row>
    <row r="23" spans="1:35" s="44" customFormat="1" x14ac:dyDescent="0.15">
      <c r="A23" s="44" t="s">
        <v>40</v>
      </c>
      <c r="B23" s="48" t="s">
        <v>41</v>
      </c>
      <c r="C23" s="49" t="s">
        <v>42</v>
      </c>
      <c r="D23" s="49" t="s">
        <v>43</v>
      </c>
      <c r="E23" s="50" t="s">
        <v>44</v>
      </c>
      <c r="F23" s="49" t="s">
        <v>45</v>
      </c>
      <c r="G23" s="45" t="s">
        <v>40</v>
      </c>
      <c r="H23" s="45" t="s">
        <v>46</v>
      </c>
      <c r="I23" s="44" t="s">
        <v>47</v>
      </c>
      <c r="J23" s="44" t="s">
        <v>48</v>
      </c>
      <c r="L23" s="44" t="s">
        <v>49</v>
      </c>
      <c r="M23" s="44" t="s">
        <v>50</v>
      </c>
      <c r="N23" s="48"/>
      <c r="O23" s="48" t="s">
        <v>51</v>
      </c>
      <c r="P23" s="48" t="s">
        <v>52</v>
      </c>
      <c r="Q23" s="44" t="s">
        <v>53</v>
      </c>
      <c r="R23" s="44" t="s">
        <v>46</v>
      </c>
      <c r="S23" s="44" t="s">
        <v>54</v>
      </c>
      <c r="T23" s="46" t="s">
        <v>46</v>
      </c>
      <c r="U23" s="46" t="s">
        <v>54</v>
      </c>
      <c r="V23" s="44" t="s">
        <v>55</v>
      </c>
      <c r="W23" s="46" t="s">
        <v>54</v>
      </c>
      <c r="X23" s="46" t="s">
        <v>56</v>
      </c>
      <c r="Y23" s="47" t="s">
        <v>57</v>
      </c>
      <c r="Z23" s="46" t="s">
        <v>58</v>
      </c>
      <c r="AA23" s="46" t="s">
        <v>59</v>
      </c>
      <c r="AB23" s="46" t="s">
        <v>59</v>
      </c>
      <c r="AC23" s="46" t="s">
        <v>60</v>
      </c>
      <c r="AD23" s="45" t="s">
        <v>61</v>
      </c>
      <c r="AE23" s="45" t="s">
        <v>62</v>
      </c>
      <c r="AF23" s="44" t="s">
        <v>63</v>
      </c>
      <c r="AG23" s="44" t="s">
        <v>64</v>
      </c>
      <c r="AH23" s="44" t="s">
        <v>64</v>
      </c>
      <c r="AI23" s="44" t="s">
        <v>65</v>
      </c>
    </row>
    <row r="24" spans="1:35" s="44" customFormat="1" x14ac:dyDescent="0.15">
      <c r="A24" s="44" t="s">
        <v>66</v>
      </c>
      <c r="B24" s="48" t="s">
        <v>67</v>
      </c>
      <c r="C24" s="49" t="s">
        <v>68</v>
      </c>
      <c r="D24" s="49" t="s">
        <v>69</v>
      </c>
      <c r="E24" s="50" t="s">
        <v>70</v>
      </c>
      <c r="F24" s="49" t="s">
        <v>71</v>
      </c>
      <c r="G24" s="45" t="s">
        <v>72</v>
      </c>
      <c r="H24" s="45" t="s">
        <v>72</v>
      </c>
      <c r="I24" s="44" t="s">
        <v>73</v>
      </c>
      <c r="L24" s="44" t="s">
        <v>74</v>
      </c>
      <c r="N24" s="48"/>
      <c r="O24" s="48" t="s">
        <v>75</v>
      </c>
      <c r="P24" s="48" t="s">
        <v>67</v>
      </c>
      <c r="Q24" s="44" t="s">
        <v>51</v>
      </c>
      <c r="R24" s="44" t="s">
        <v>76</v>
      </c>
      <c r="S24" s="44" t="s">
        <v>76</v>
      </c>
      <c r="T24" s="46"/>
      <c r="U24" s="46"/>
      <c r="V24" s="44" t="s">
        <v>77</v>
      </c>
      <c r="W24" s="46" t="s">
        <v>78</v>
      </c>
      <c r="X24" s="46"/>
      <c r="Y24" s="47" t="s">
        <v>79</v>
      </c>
      <c r="Z24" s="46" t="s">
        <v>56</v>
      </c>
      <c r="AA24" s="46"/>
      <c r="AB24" s="46" t="s">
        <v>80</v>
      </c>
      <c r="AC24" s="46" t="s">
        <v>59</v>
      </c>
      <c r="AD24" s="45" t="s">
        <v>81</v>
      </c>
      <c r="AE24" s="45" t="s">
        <v>82</v>
      </c>
      <c r="AF24" s="44" t="s">
        <v>83</v>
      </c>
      <c r="AG24" s="44" t="s">
        <v>84</v>
      </c>
      <c r="AH24" s="44" t="s">
        <v>85</v>
      </c>
      <c r="AI24" s="44" t="s">
        <v>86</v>
      </c>
    </row>
    <row r="25" spans="1:35" s="44" customFormat="1" x14ac:dyDescent="0.15">
      <c r="B25" s="48"/>
      <c r="C25" s="49"/>
      <c r="D25" s="49" t="s">
        <v>87</v>
      </c>
      <c r="E25" s="50" t="s">
        <v>88</v>
      </c>
      <c r="F25" s="49"/>
      <c r="G25" s="45" t="s">
        <v>89</v>
      </c>
      <c r="H25" s="45"/>
      <c r="N25" s="48"/>
      <c r="O25" s="48" t="s">
        <v>90</v>
      </c>
      <c r="P25" s="48"/>
      <c r="T25" s="46"/>
      <c r="U25" s="46"/>
      <c r="W25" s="46"/>
      <c r="X25" s="46"/>
      <c r="Y25" s="47"/>
      <c r="Z25" s="46"/>
      <c r="AA25" s="46"/>
      <c r="AB25" s="46" t="s">
        <v>91</v>
      </c>
      <c r="AC25" s="46"/>
      <c r="AD25" s="45" t="s">
        <v>92</v>
      </c>
      <c r="AE25" s="45" t="s">
        <v>93</v>
      </c>
    </row>
    <row r="26" spans="1:35" s="44" customFormat="1" x14ac:dyDescent="0.15">
      <c r="B26" s="48"/>
      <c r="C26" s="49"/>
      <c r="D26" s="49"/>
      <c r="E26" s="51"/>
      <c r="F26" s="49"/>
      <c r="G26" s="45"/>
      <c r="H26" s="45"/>
      <c r="N26" s="48"/>
      <c r="O26" s="48"/>
      <c r="P26" s="48"/>
      <c r="T26" s="46"/>
      <c r="U26" s="46"/>
      <c r="W26" s="46"/>
      <c r="X26" s="46"/>
      <c r="Y26" s="47"/>
      <c r="Z26" s="46"/>
      <c r="AA26" s="46"/>
      <c r="AB26" s="46"/>
      <c r="AC26" s="46"/>
      <c r="AD26" s="45"/>
      <c r="AE26" s="45" t="s">
        <v>94</v>
      </c>
    </row>
    <row r="27" spans="1:35" s="44" customFormat="1" x14ac:dyDescent="0.15">
      <c r="B27" s="48"/>
      <c r="C27" s="49" t="s">
        <v>95</v>
      </c>
      <c r="D27" s="49" t="s">
        <v>95</v>
      </c>
      <c r="E27" s="50" t="s">
        <v>96</v>
      </c>
      <c r="F27" s="49"/>
      <c r="G27" s="45" t="s">
        <v>97</v>
      </c>
      <c r="H27" s="45" t="s">
        <v>97</v>
      </c>
      <c r="I27" s="44" t="s">
        <v>98</v>
      </c>
      <c r="J27" s="44" t="s">
        <v>99</v>
      </c>
      <c r="K27" s="44" t="s">
        <v>100</v>
      </c>
      <c r="L27" s="44" t="s">
        <v>98</v>
      </c>
      <c r="M27" s="44" t="s">
        <v>99</v>
      </c>
      <c r="N27" s="48" t="s">
        <v>100</v>
      </c>
      <c r="O27" s="48" t="s">
        <v>100</v>
      </c>
      <c r="P27" s="48"/>
      <c r="Q27" s="44" t="s">
        <v>101</v>
      </c>
      <c r="T27" s="46" t="s">
        <v>102</v>
      </c>
      <c r="U27" s="46" t="s">
        <v>102</v>
      </c>
      <c r="V27" s="44" t="s">
        <v>103</v>
      </c>
      <c r="W27" s="46" t="s">
        <v>104</v>
      </c>
      <c r="X27" s="46" t="s">
        <v>104</v>
      </c>
      <c r="Y27" s="47" t="s">
        <v>103</v>
      </c>
      <c r="Z27" s="46" t="s">
        <v>104</v>
      </c>
      <c r="AA27" s="46" t="s">
        <v>104</v>
      </c>
      <c r="AB27" s="46" t="s">
        <v>105</v>
      </c>
      <c r="AC27" s="46" t="s">
        <v>106</v>
      </c>
      <c r="AD27" s="45" t="s">
        <v>98</v>
      </c>
      <c r="AE27" s="45" t="s">
        <v>107</v>
      </c>
      <c r="AF27" s="44" t="s">
        <v>106</v>
      </c>
      <c r="AG27" s="44" t="s">
        <v>103</v>
      </c>
      <c r="AH27" s="44" t="s">
        <v>103</v>
      </c>
      <c r="AI27" s="44" t="s">
        <v>108</v>
      </c>
    </row>
    <row r="28" spans="1:35" s="38" customFormat="1" x14ac:dyDescent="0.15">
      <c r="A28" s="25"/>
      <c r="B28" s="5"/>
      <c r="C28" s="6"/>
      <c r="D28" s="15"/>
      <c r="E28" s="8"/>
      <c r="F28" s="7"/>
      <c r="G28" s="6"/>
      <c r="H28" s="6"/>
      <c r="N28" s="5"/>
      <c r="O28" s="5"/>
      <c r="P28" s="5"/>
      <c r="T28" s="14"/>
      <c r="U28" s="14"/>
      <c r="V28" s="43"/>
      <c r="W28" s="14"/>
      <c r="X28" s="14"/>
      <c r="Y28" s="15"/>
      <c r="Z28" s="14"/>
      <c r="AA28" s="14"/>
      <c r="AB28" s="14"/>
      <c r="AC28" s="14"/>
      <c r="AD28" s="6"/>
      <c r="AE28" s="6"/>
    </row>
    <row r="29" spans="1:35" s="38" customFormat="1" x14ac:dyDescent="0.15">
      <c r="B29" s="5"/>
      <c r="C29" s="7">
        <f>2014+( (7/31)+7)/12</f>
        <v>2014.6021505376343</v>
      </c>
      <c r="D29" s="42"/>
      <c r="E29" s="41"/>
      <c r="F29" s="7"/>
      <c r="G29" s="6"/>
      <c r="H29" s="6"/>
      <c r="N29" s="5"/>
      <c r="O29" s="5"/>
      <c r="P29" s="5"/>
      <c r="T29" s="14"/>
      <c r="U29" s="14"/>
      <c r="W29" s="14"/>
      <c r="X29" s="14"/>
      <c r="Y29" s="7"/>
      <c r="Z29" s="14"/>
      <c r="AA29" s="14"/>
      <c r="AB29" s="14"/>
      <c r="AC29" s="14"/>
      <c r="AD29" s="6"/>
      <c r="AE29" s="6"/>
    </row>
    <row r="30" spans="1:35" s="6" customFormat="1" ht="16" x14ac:dyDescent="0.2">
      <c r="A30" s="10">
        <v>1</v>
      </c>
      <c r="B30" s="38">
        <v>300</v>
      </c>
      <c r="C30" s="38">
        <v>0</v>
      </c>
      <c r="D30" s="38">
        <v>0.5</v>
      </c>
      <c r="E30" s="36">
        <v>2.63</v>
      </c>
      <c r="F30" s="37">
        <v>0.9</v>
      </c>
      <c r="G30" s="14">
        <v>0.317</v>
      </c>
      <c r="H30" s="14">
        <v>0.113</v>
      </c>
      <c r="I30" s="17">
        <v>2015</v>
      </c>
      <c r="J30" s="17">
        <v>7</v>
      </c>
      <c r="K30" s="17">
        <v>30</v>
      </c>
      <c r="L30" s="17">
        <v>2015</v>
      </c>
      <c r="M30" s="17">
        <v>8</v>
      </c>
      <c r="N30" s="18">
        <v>1</v>
      </c>
      <c r="O30" s="18">
        <f>DATE(L30,M30,N30)-DATE(I30,J30,K30)</f>
        <v>2</v>
      </c>
      <c r="P30" s="18">
        <v>1</v>
      </c>
      <c r="Q30" s="17">
        <v>88710</v>
      </c>
      <c r="R30" s="17">
        <v>3932</v>
      </c>
      <c r="S30" s="17">
        <v>2449</v>
      </c>
      <c r="T30" s="14">
        <f>(R30/Q30)</f>
        <v>4.4324202457445609E-2</v>
      </c>
      <c r="U30" s="16">
        <f>(S30/Q30)</f>
        <v>2.7606808702513808E-2</v>
      </c>
      <c r="V30" s="17">
        <f>(T30/H30)/($K$7)/(0.26)*100</f>
        <v>99.976953476431191</v>
      </c>
      <c r="W30" s="16">
        <f>(H30)*($K$7)*(U30/T30)*(1/G30)</f>
        <v>0.33502999974326964</v>
      </c>
      <c r="X30" s="16">
        <f>EXP(0.0050228*(O30))*W30</f>
        <v>0.33841253847881747</v>
      </c>
      <c r="Y30" s="15">
        <f>SQRT(R30/(R30^2)+S30/(S30^2))*100</f>
        <v>2.5742055669181996</v>
      </c>
      <c r="Z30" s="14">
        <f t="shared" ref="Z30:Z43" si="0">IF(X30=0,(X29+X31)/2,+X30)</f>
        <v>0.33841253847881747</v>
      </c>
      <c r="AA30" s="14">
        <f t="shared" ref="AA30:AA43" si="1">IF(Z30=0,0,+Z30-$AA$1)</f>
        <v>0.30184120354158672</v>
      </c>
      <c r="AB30" s="14">
        <f t="shared" ref="AB30:AB43" si="2">+AA30*E30</f>
        <v>0.79384236531437302</v>
      </c>
      <c r="AC30" s="14">
        <f t="shared" ref="AC30:AC43" si="3">+AC31+AB30</f>
        <v>8.1973832412102148</v>
      </c>
      <c r="AD30" s="6">
        <f t="shared" ref="AD30:AD39" si="4">$C$29-1/0.03108*LN(($AC$30/AC30))</f>
        <v>2014.6021505376343</v>
      </c>
      <c r="AE30" s="6">
        <f t="shared" ref="AE30:AE39" si="5">0.031*AC30/AA30/$AA$3</f>
        <v>270.07712139785741</v>
      </c>
      <c r="AF30" s="6">
        <f t="shared" ref="AF30:AF39" si="6">SQRT((Y30*X30/100)^2+$AA$2^2)</f>
        <v>1.0085169193579898E-2</v>
      </c>
      <c r="AG30" s="6">
        <f t="shared" ref="AG30:AG39" si="7">AF30/AA30*100</f>
        <v>3.341216863452638</v>
      </c>
      <c r="AH30" s="6">
        <f>SQRT(AG30^2+AG30^2+2^2)</f>
        <v>5.1310291616049666</v>
      </c>
      <c r="AI30" s="6">
        <f>1/0.03108*LN(($AC$30/AC30))*AH30/100</f>
        <v>0</v>
      </c>
    </row>
    <row r="31" spans="1:35" s="6" customFormat="1" ht="16" x14ac:dyDescent="0.2">
      <c r="A31" s="10" t="s">
        <v>109</v>
      </c>
      <c r="B31" s="38" t="s">
        <v>109</v>
      </c>
      <c r="C31" s="38">
        <v>0.5</v>
      </c>
      <c r="D31" s="38">
        <v>1</v>
      </c>
      <c r="E31" s="36">
        <v>2.11</v>
      </c>
      <c r="F31" s="37">
        <v>0.89</v>
      </c>
      <c r="G31" s="14"/>
      <c r="H31" s="14"/>
      <c r="I31" s="17"/>
      <c r="J31" s="17"/>
      <c r="K31" s="17"/>
      <c r="L31" s="17"/>
      <c r="M31" s="17"/>
      <c r="N31" s="18"/>
      <c r="O31" s="18"/>
      <c r="P31" s="18"/>
      <c r="Q31" s="17"/>
      <c r="R31" s="17"/>
      <c r="S31" s="17"/>
      <c r="T31" s="14"/>
      <c r="U31" s="16"/>
      <c r="V31" s="17"/>
      <c r="W31" s="16"/>
      <c r="X31" s="16"/>
      <c r="Y31" s="15"/>
      <c r="Z31" s="14">
        <f t="shared" si="0"/>
        <v>0.37647853585201169</v>
      </c>
      <c r="AA31" s="14">
        <f t="shared" si="1"/>
        <v>0.33990720091478094</v>
      </c>
      <c r="AB31" s="14">
        <f t="shared" si="2"/>
        <v>0.71720419393018775</v>
      </c>
      <c r="AC31" s="14">
        <f t="shared" si="3"/>
        <v>7.4035408758958416</v>
      </c>
      <c r="AD31" s="6">
        <f t="shared" si="4"/>
        <v>2011.3249110297115</v>
      </c>
      <c r="AE31" s="6">
        <f t="shared" si="5"/>
        <v>216.60585600617901</v>
      </c>
      <c r="AF31" s="6">
        <f t="shared" si="6"/>
        <v>5.0814907533369529E-3</v>
      </c>
      <c r="AG31" s="6">
        <f t="shared" si="7"/>
        <v>1.4949641371707649</v>
      </c>
      <c r="AH31" s="6" t="s">
        <v>110</v>
      </c>
      <c r="AI31" s="6" t="s">
        <v>109</v>
      </c>
    </row>
    <row r="32" spans="1:35" ht="16" x14ac:dyDescent="0.2">
      <c r="A32" s="5">
        <v>2</v>
      </c>
      <c r="B32" s="38">
        <v>301</v>
      </c>
      <c r="C32" s="38">
        <v>1</v>
      </c>
      <c r="D32" s="38">
        <v>1.5</v>
      </c>
      <c r="E32" s="36">
        <v>2.38</v>
      </c>
      <c r="F32" s="35">
        <v>0.87</v>
      </c>
      <c r="G32" s="14">
        <v>0.307</v>
      </c>
      <c r="H32" s="14">
        <v>0.112</v>
      </c>
      <c r="I32" s="17">
        <v>2015</v>
      </c>
      <c r="J32" s="17">
        <v>7</v>
      </c>
      <c r="K32" s="17">
        <v>30</v>
      </c>
      <c r="L32" s="17">
        <v>2015</v>
      </c>
      <c r="M32" s="17">
        <v>8</v>
      </c>
      <c r="N32" s="18">
        <v>1</v>
      </c>
      <c r="O32" s="18">
        <f t="shared" ref="O32:O48" si="8">DATE(L32,M32,N32)-DATE(I32,J32,K32)</f>
        <v>2</v>
      </c>
      <c r="P32" s="18">
        <v>8</v>
      </c>
      <c r="Q32" s="17">
        <v>88711</v>
      </c>
      <c r="R32" s="17">
        <v>2880</v>
      </c>
      <c r="S32" s="17">
        <v>2147</v>
      </c>
      <c r="T32" s="14">
        <f t="shared" ref="T32:T48" si="9">(R32/Q32)</f>
        <v>3.246497052225767E-2</v>
      </c>
      <c r="U32" s="16">
        <f t="shared" ref="U32:U48" si="10">(S32/Q32)</f>
        <v>2.4202184621974727E-2</v>
      </c>
      <c r="V32" s="40">
        <f t="shared" ref="V32:V48" si="11">(T32/H32)/($K$7)/(0.26)*100</f>
        <v>73.88127854270364</v>
      </c>
      <c r="W32" s="16">
        <f t="shared" ref="W32:W48" si="12">(H32)*($K$7)*(U32/T32)*(1/G32)</f>
        <v>0.41040103148751356</v>
      </c>
      <c r="X32" s="16">
        <f t="shared" ref="X32:X48" si="13">EXP(0.0050228*(O32))*W32</f>
        <v>0.4145445332252059</v>
      </c>
      <c r="Y32" s="15">
        <f t="shared" ref="Y32:Y48" si="14">SQRT(R32/(R32^2)+S32/(S32^2))*100</f>
        <v>2.8512951576383041</v>
      </c>
      <c r="Z32" s="14">
        <f t="shared" si="0"/>
        <v>0.4145445332252059</v>
      </c>
      <c r="AA32" s="14">
        <f t="shared" si="1"/>
        <v>0.37797319828797515</v>
      </c>
      <c r="AB32" s="14">
        <f t="shared" si="2"/>
        <v>0.89957621192538084</v>
      </c>
      <c r="AC32" s="14">
        <f t="shared" si="3"/>
        <v>6.6863366819656536</v>
      </c>
      <c r="AD32" s="6">
        <f t="shared" si="4"/>
        <v>2008.0465249448343</v>
      </c>
      <c r="AE32" s="6">
        <f t="shared" si="5"/>
        <v>175.92125558784863</v>
      </c>
      <c r="AF32" s="6">
        <f t="shared" si="6"/>
        <v>1.2865896991135153E-2</v>
      </c>
      <c r="AG32" s="6">
        <f t="shared" si="7"/>
        <v>3.4039178040694611</v>
      </c>
      <c r="AH32" s="6">
        <f t="shared" ref="AH32:AH39" si="15">SQRT(AG32^2+AG32^2+2^2)</f>
        <v>5.212802781011586</v>
      </c>
      <c r="AI32" s="6">
        <f t="shared" ref="AI32:AI39" si="16">1/0.03108*LN(($AC$30/AC32))*AH32/100</f>
        <v>0.34173183321417999</v>
      </c>
    </row>
    <row r="33" spans="1:35" ht="16" x14ac:dyDescent="0.2">
      <c r="A33" s="5">
        <v>3</v>
      </c>
      <c r="B33" s="38">
        <v>302</v>
      </c>
      <c r="C33" s="38">
        <v>1.5</v>
      </c>
      <c r="D33" s="38">
        <v>2</v>
      </c>
      <c r="E33" s="36">
        <v>2.34</v>
      </c>
      <c r="F33" s="35">
        <v>0.88</v>
      </c>
      <c r="G33" s="14">
        <v>0.29299999999999998</v>
      </c>
      <c r="H33" s="14">
        <v>0.112</v>
      </c>
      <c r="I33" s="17">
        <v>2015</v>
      </c>
      <c r="J33" s="17">
        <v>7</v>
      </c>
      <c r="K33" s="17">
        <v>30</v>
      </c>
      <c r="L33" s="17">
        <v>2015</v>
      </c>
      <c r="M33" s="17">
        <v>8</v>
      </c>
      <c r="N33" s="18">
        <v>1</v>
      </c>
      <c r="O33" s="18">
        <f t="shared" si="8"/>
        <v>2</v>
      </c>
      <c r="P33" s="18">
        <v>7</v>
      </c>
      <c r="Q33" s="17">
        <v>88713</v>
      </c>
      <c r="R33" s="17">
        <v>3378</v>
      </c>
      <c r="S33" s="17">
        <v>2383</v>
      </c>
      <c r="T33" s="14">
        <f t="shared" si="9"/>
        <v>3.8077846538838729E-2</v>
      </c>
      <c r="U33" s="16">
        <f t="shared" si="10"/>
        <v>2.6861902990542537E-2</v>
      </c>
      <c r="V33" s="17">
        <f t="shared" si="11"/>
        <v>86.654629318500014</v>
      </c>
      <c r="W33" s="16">
        <f t="shared" si="12"/>
        <v>0.40691531835183287</v>
      </c>
      <c r="X33" s="16">
        <f t="shared" si="13"/>
        <v>0.41102362754046551</v>
      </c>
      <c r="Y33" s="15">
        <f t="shared" si="14"/>
        <v>2.6752051623726465</v>
      </c>
      <c r="Z33" s="14">
        <f t="shared" si="0"/>
        <v>0.41102362754046551</v>
      </c>
      <c r="AA33" s="14">
        <f t="shared" si="1"/>
        <v>0.37445229260323476</v>
      </c>
      <c r="AB33" s="14">
        <f t="shared" si="2"/>
        <v>0.87621836469156933</v>
      </c>
      <c r="AC33" s="14">
        <f t="shared" si="3"/>
        <v>5.7867604700402726</v>
      </c>
      <c r="AD33" s="6">
        <f t="shared" si="4"/>
        <v>2003.3974415375424</v>
      </c>
      <c r="AE33" s="6">
        <f t="shared" si="5"/>
        <v>153.6845085100305</v>
      </c>
      <c r="AF33" s="6">
        <f t="shared" si="6"/>
        <v>1.2113113687447672E-2</v>
      </c>
      <c r="AG33" s="6">
        <f t="shared" si="7"/>
        <v>3.2348883760961735</v>
      </c>
      <c r="AH33" s="6">
        <f t="shared" si="15"/>
        <v>4.9928955137879942</v>
      </c>
      <c r="AI33" s="6">
        <f t="shared" si="16"/>
        <v>0.55943941299858968</v>
      </c>
    </row>
    <row r="34" spans="1:35" ht="16" x14ac:dyDescent="0.2">
      <c r="A34" s="10">
        <v>4</v>
      </c>
      <c r="B34" s="38">
        <v>303</v>
      </c>
      <c r="C34" s="38">
        <v>2</v>
      </c>
      <c r="D34" s="38">
        <v>3</v>
      </c>
      <c r="E34" s="36">
        <v>5.71</v>
      </c>
      <c r="F34" s="35">
        <v>0.86</v>
      </c>
      <c r="G34" s="14">
        <v>0.34</v>
      </c>
      <c r="H34" s="14">
        <v>0.111</v>
      </c>
      <c r="I34" s="17">
        <v>2015</v>
      </c>
      <c r="J34" s="17">
        <v>7</v>
      </c>
      <c r="K34" s="17">
        <v>30</v>
      </c>
      <c r="L34" s="17">
        <v>2015</v>
      </c>
      <c r="M34" s="17">
        <v>8</v>
      </c>
      <c r="N34" s="18">
        <v>1</v>
      </c>
      <c r="O34" s="18">
        <f t="shared" si="8"/>
        <v>2</v>
      </c>
      <c r="P34" s="18">
        <v>4</v>
      </c>
      <c r="Q34" s="17">
        <v>88711</v>
      </c>
      <c r="R34" s="17">
        <v>2997</v>
      </c>
      <c r="S34" s="17">
        <v>2277</v>
      </c>
      <c r="T34" s="14">
        <f t="shared" si="9"/>
        <v>3.3783859949724389E-2</v>
      </c>
      <c r="U34" s="16">
        <f t="shared" si="10"/>
        <v>2.5667617319159969E-2</v>
      </c>
      <c r="V34" s="17">
        <f t="shared" si="11"/>
        <v>77.57534246983883</v>
      </c>
      <c r="W34" s="16">
        <f t="shared" si="12"/>
        <v>0.37429117647058818</v>
      </c>
      <c r="X34" s="16">
        <f t="shared" si="13"/>
        <v>0.37807010493596654</v>
      </c>
      <c r="Y34" s="15">
        <f t="shared" si="14"/>
        <v>2.7800024326455142</v>
      </c>
      <c r="Z34" s="14">
        <f t="shared" si="0"/>
        <v>0.37807010493596654</v>
      </c>
      <c r="AA34" s="14">
        <f t="shared" si="1"/>
        <v>0.3414987699987358</v>
      </c>
      <c r="AB34" s="14">
        <f t="shared" si="2"/>
        <v>1.9499579766927815</v>
      </c>
      <c r="AC34" s="14">
        <f t="shared" si="3"/>
        <v>4.9105421053487035</v>
      </c>
      <c r="AD34" s="6">
        <f t="shared" si="4"/>
        <v>1998.1146781347131</v>
      </c>
      <c r="AE34" s="6">
        <f t="shared" si="5"/>
        <v>142.99846507922081</v>
      </c>
      <c r="AF34" s="6">
        <f t="shared" si="6"/>
        <v>1.1674295523397247E-2</v>
      </c>
      <c r="AG34" s="6">
        <f t="shared" si="7"/>
        <v>3.4185468730796496</v>
      </c>
      <c r="AH34" s="6">
        <f t="shared" si="15"/>
        <v>5.2319141283936705</v>
      </c>
      <c r="AI34" s="6">
        <f t="shared" si="16"/>
        <v>0.86261039806344031</v>
      </c>
    </row>
    <row r="35" spans="1:35" ht="16" x14ac:dyDescent="0.2">
      <c r="A35" s="5">
        <v>5</v>
      </c>
      <c r="B35" s="38">
        <v>304</v>
      </c>
      <c r="C35" s="38">
        <v>3</v>
      </c>
      <c r="D35" s="38">
        <v>4</v>
      </c>
      <c r="E35" s="36">
        <v>5.85</v>
      </c>
      <c r="F35" s="35">
        <v>0.85</v>
      </c>
      <c r="G35" s="14">
        <v>0.38700000000000001</v>
      </c>
      <c r="H35" s="14">
        <v>0.11</v>
      </c>
      <c r="I35" s="17">
        <v>2015</v>
      </c>
      <c r="J35" s="17">
        <v>7</v>
      </c>
      <c r="K35" s="17">
        <v>30</v>
      </c>
      <c r="L35" s="17">
        <v>2015</v>
      </c>
      <c r="M35" s="17">
        <v>8</v>
      </c>
      <c r="N35" s="18">
        <v>1</v>
      </c>
      <c r="O35" s="18">
        <f t="shared" si="8"/>
        <v>2</v>
      </c>
      <c r="P35" s="18">
        <v>6</v>
      </c>
      <c r="Q35" s="17">
        <v>88708</v>
      </c>
      <c r="R35" s="17">
        <v>2615</v>
      </c>
      <c r="S35" s="17">
        <v>1429</v>
      </c>
      <c r="T35" s="14">
        <f t="shared" si="9"/>
        <v>2.9478739234341887E-2</v>
      </c>
      <c r="U35" s="16">
        <f t="shared" si="10"/>
        <v>1.6109031879875547E-2</v>
      </c>
      <c r="V35" s="17">
        <f t="shared" si="11"/>
        <v>68.305178797475961</v>
      </c>
      <c r="W35" s="16">
        <f t="shared" si="12"/>
        <v>0.23438590718425303</v>
      </c>
      <c r="X35" s="16">
        <f t="shared" si="13"/>
        <v>0.23675232037329519</v>
      </c>
      <c r="Y35" s="39">
        <f t="shared" si="14"/>
        <v>3.2896796816732374</v>
      </c>
      <c r="Z35" s="14">
        <f t="shared" si="0"/>
        <v>0.23675232037329519</v>
      </c>
      <c r="AA35" s="14">
        <f t="shared" si="1"/>
        <v>0.20018098543606444</v>
      </c>
      <c r="AB35" s="14">
        <f t="shared" si="2"/>
        <v>1.1710587648009769</v>
      </c>
      <c r="AC35" s="14">
        <f t="shared" si="3"/>
        <v>2.9605841286559222</v>
      </c>
      <c r="AD35" s="6">
        <f t="shared" si="4"/>
        <v>1981.834184103046</v>
      </c>
      <c r="AE35" s="6">
        <f t="shared" si="5"/>
        <v>147.07730526439815</v>
      </c>
      <c r="AF35" s="6">
        <f t="shared" si="6"/>
        <v>9.2994953344178854E-3</v>
      </c>
      <c r="AG35" s="6">
        <f t="shared" si="7"/>
        <v>4.6455437883674717</v>
      </c>
      <c r="AH35" s="6">
        <f t="shared" si="15"/>
        <v>6.867470726495978</v>
      </c>
      <c r="AI35" s="6">
        <f t="shared" si="16"/>
        <v>2.2503305025633802</v>
      </c>
    </row>
    <row r="36" spans="1:35" ht="16" x14ac:dyDescent="0.2">
      <c r="A36" s="5">
        <v>6</v>
      </c>
      <c r="B36" s="38">
        <v>305</v>
      </c>
      <c r="C36" s="38">
        <v>4</v>
      </c>
      <c r="D36" s="38">
        <v>5</v>
      </c>
      <c r="E36" s="36">
        <v>7.14</v>
      </c>
      <c r="F36" s="35">
        <v>0.84</v>
      </c>
      <c r="G36" s="14">
        <v>0.315</v>
      </c>
      <c r="H36" s="14">
        <v>0.112</v>
      </c>
      <c r="I36" s="17">
        <v>2015</v>
      </c>
      <c r="J36" s="17">
        <v>7</v>
      </c>
      <c r="K36" s="17">
        <v>30</v>
      </c>
      <c r="L36" s="17">
        <v>2015</v>
      </c>
      <c r="M36" s="17">
        <v>8</v>
      </c>
      <c r="N36" s="18">
        <v>1</v>
      </c>
      <c r="O36" s="18">
        <f t="shared" si="8"/>
        <v>2</v>
      </c>
      <c r="P36" s="18">
        <v>2</v>
      </c>
      <c r="Q36" s="17">
        <v>88707</v>
      </c>
      <c r="R36" s="17">
        <v>3646</v>
      </c>
      <c r="S36" s="17">
        <v>982</v>
      </c>
      <c r="T36" s="14">
        <f t="shared" si="9"/>
        <v>4.1101604157507299E-2</v>
      </c>
      <c r="U36" s="16">
        <f t="shared" si="10"/>
        <v>1.1070152299142119E-2</v>
      </c>
      <c r="V36" s="17">
        <f t="shared" si="11"/>
        <v>93.535863931582881</v>
      </c>
      <c r="W36" s="16">
        <f t="shared" si="12"/>
        <v>0.14450788078259275</v>
      </c>
      <c r="X36" s="16">
        <f t="shared" si="13"/>
        <v>0.14596686506672735</v>
      </c>
      <c r="Y36" s="39">
        <f t="shared" si="14"/>
        <v>3.595279008621699</v>
      </c>
      <c r="Z36" s="14">
        <f t="shared" si="0"/>
        <v>0.14596686506672735</v>
      </c>
      <c r="AA36" s="14">
        <f t="shared" si="1"/>
        <v>0.1093955301294966</v>
      </c>
      <c r="AB36" s="14">
        <f t="shared" si="2"/>
        <v>0.7810840851246057</v>
      </c>
      <c r="AC36" s="14">
        <f t="shared" si="3"/>
        <v>1.7895253638549453</v>
      </c>
      <c r="AD36" s="6">
        <f t="shared" si="4"/>
        <v>1965.6361093026928</v>
      </c>
      <c r="AE36" s="6">
        <f t="shared" si="5"/>
        <v>162.67820114190297</v>
      </c>
      <c r="AF36" s="6">
        <f t="shared" si="6"/>
        <v>7.3049415631867669E-3</v>
      </c>
      <c r="AG36" s="6">
        <f t="shared" si="7"/>
        <v>6.6775503117353754</v>
      </c>
      <c r="AH36" s="6">
        <f t="shared" si="15"/>
        <v>9.6529454743883445</v>
      </c>
      <c r="AI36" s="6">
        <f t="shared" si="16"/>
        <v>4.726665261375417</v>
      </c>
    </row>
    <row r="37" spans="1:35" ht="16" x14ac:dyDescent="0.2">
      <c r="A37" s="10">
        <v>7</v>
      </c>
      <c r="B37" s="38">
        <v>306</v>
      </c>
      <c r="C37" s="38">
        <v>5</v>
      </c>
      <c r="D37" s="38">
        <v>6</v>
      </c>
      <c r="E37" s="36">
        <v>6.73</v>
      </c>
      <c r="F37" s="35">
        <v>0.83</v>
      </c>
      <c r="G37" s="14">
        <v>0.38600000000000001</v>
      </c>
      <c r="H37" s="14">
        <v>0.111</v>
      </c>
      <c r="I37" s="17">
        <v>2015</v>
      </c>
      <c r="J37" s="17">
        <v>7</v>
      </c>
      <c r="K37" s="17">
        <v>30</v>
      </c>
      <c r="L37" s="17">
        <v>2015</v>
      </c>
      <c r="M37" s="17">
        <v>8</v>
      </c>
      <c r="N37" s="18">
        <v>1</v>
      </c>
      <c r="O37" s="18">
        <f t="shared" si="8"/>
        <v>2</v>
      </c>
      <c r="P37" s="18">
        <v>5</v>
      </c>
      <c r="Q37" s="17">
        <v>88729</v>
      </c>
      <c r="R37" s="17">
        <v>3074</v>
      </c>
      <c r="S37" s="17">
        <v>823</v>
      </c>
      <c r="T37" s="14">
        <f t="shared" si="9"/>
        <v>3.4644817365235718E-2</v>
      </c>
      <c r="U37" s="16">
        <f t="shared" si="10"/>
        <v>9.2754341872443059E-3</v>
      </c>
      <c r="V37" s="17">
        <f t="shared" si="11"/>
        <v>79.552294377040411</v>
      </c>
      <c r="W37" s="16">
        <f t="shared" si="12"/>
        <v>0.11617719482472078</v>
      </c>
      <c r="X37" s="16">
        <f t="shared" si="13"/>
        <v>0.11735014608873606</v>
      </c>
      <c r="Y37" s="39">
        <f t="shared" si="14"/>
        <v>3.9247622504643371</v>
      </c>
      <c r="Z37" s="14">
        <f t="shared" si="0"/>
        <v>0.11735014608873606</v>
      </c>
      <c r="AA37" s="14">
        <f t="shared" si="1"/>
        <v>8.0778811151505314E-2</v>
      </c>
      <c r="AB37" s="14">
        <f t="shared" si="2"/>
        <v>0.54364139904963082</v>
      </c>
      <c r="AC37" s="14">
        <f t="shared" si="3"/>
        <v>1.0084412787303396</v>
      </c>
      <c r="AD37" s="6">
        <f t="shared" si="4"/>
        <v>1947.1822941655366</v>
      </c>
      <c r="AE37" s="6">
        <f t="shared" si="5"/>
        <v>124.14928925637358</v>
      </c>
      <c r="AF37" s="6">
        <f t="shared" si="6"/>
        <v>6.8581449304192877E-3</v>
      </c>
      <c r="AG37" s="6">
        <f t="shared" si="7"/>
        <v>8.4900295419753586</v>
      </c>
      <c r="AH37" s="6">
        <f t="shared" si="15"/>
        <v>12.172148670108685</v>
      </c>
      <c r="AI37" s="6">
        <f t="shared" si="16"/>
        <v>8.2064451507854663</v>
      </c>
    </row>
    <row r="38" spans="1:35" ht="16" x14ac:dyDescent="0.2">
      <c r="A38" s="5">
        <v>8</v>
      </c>
      <c r="B38" s="38">
        <v>307</v>
      </c>
      <c r="C38" s="38">
        <v>6</v>
      </c>
      <c r="D38" s="38">
        <v>7</v>
      </c>
      <c r="E38" s="36">
        <v>8.39</v>
      </c>
      <c r="F38" s="35">
        <v>0.78</v>
      </c>
      <c r="G38" s="14">
        <v>0.32</v>
      </c>
      <c r="H38" s="14">
        <v>0.111</v>
      </c>
      <c r="I38" s="17">
        <v>2015</v>
      </c>
      <c r="J38" s="17">
        <v>7</v>
      </c>
      <c r="K38" s="17">
        <v>30</v>
      </c>
      <c r="L38" s="17">
        <v>2015</v>
      </c>
      <c r="M38" s="17">
        <v>8</v>
      </c>
      <c r="N38" s="18">
        <v>2</v>
      </c>
      <c r="O38" s="18">
        <f t="shared" si="8"/>
        <v>3</v>
      </c>
      <c r="P38" s="18">
        <v>1</v>
      </c>
      <c r="Q38" s="17">
        <v>62789</v>
      </c>
      <c r="R38" s="17">
        <v>2717</v>
      </c>
      <c r="S38" s="17">
        <v>345</v>
      </c>
      <c r="T38" s="14">
        <f t="shared" si="9"/>
        <v>4.3271910684992594E-2</v>
      </c>
      <c r="U38" s="16">
        <f t="shared" si="10"/>
        <v>5.4945930019589416E-3</v>
      </c>
      <c r="V38" s="17">
        <f t="shared" si="11"/>
        <v>99.362041392193362</v>
      </c>
      <c r="W38" s="16">
        <f t="shared" si="12"/>
        <v>6.6464799181082057E-2</v>
      </c>
      <c r="X38" s="16">
        <f t="shared" si="13"/>
        <v>6.7473901042771109E-2</v>
      </c>
      <c r="Y38" s="39">
        <f t="shared" si="14"/>
        <v>5.7154210031017207</v>
      </c>
      <c r="Z38" s="14">
        <f t="shared" si="0"/>
        <v>6.7473901042771109E-2</v>
      </c>
      <c r="AA38" s="14">
        <f t="shared" si="1"/>
        <v>3.0902566105540367E-2</v>
      </c>
      <c r="AB38" s="14">
        <f t="shared" si="2"/>
        <v>0.25927252962548369</v>
      </c>
      <c r="AC38" s="14">
        <f t="shared" si="3"/>
        <v>0.46479987968070885</v>
      </c>
      <c r="AD38" s="6">
        <f t="shared" si="4"/>
        <v>1922.2609884165611</v>
      </c>
      <c r="AE38" s="6">
        <f t="shared" si="5"/>
        <v>149.57621636016</v>
      </c>
      <c r="AF38" s="6">
        <f t="shared" si="6"/>
        <v>6.3791460479948638E-3</v>
      </c>
      <c r="AG38" s="6">
        <f t="shared" si="7"/>
        <v>20.642771303225782</v>
      </c>
      <c r="AH38" s="6">
        <f t="shared" si="15"/>
        <v>29.26171584433428</v>
      </c>
      <c r="AI38" s="6">
        <f t="shared" si="16"/>
        <v>27.020608467224466</v>
      </c>
    </row>
    <row r="39" spans="1:35" ht="16" x14ac:dyDescent="0.2">
      <c r="A39" s="5">
        <v>9</v>
      </c>
      <c r="B39" s="38">
        <v>308</v>
      </c>
      <c r="C39" s="38">
        <v>7</v>
      </c>
      <c r="D39" s="38">
        <v>8</v>
      </c>
      <c r="E39" s="36">
        <v>5.96</v>
      </c>
      <c r="F39" s="35">
        <v>0.86</v>
      </c>
      <c r="G39" s="14">
        <v>0.313</v>
      </c>
      <c r="H39" s="14">
        <v>0.111</v>
      </c>
      <c r="I39" s="17">
        <v>2015</v>
      </c>
      <c r="J39" s="17">
        <v>7</v>
      </c>
      <c r="K39" s="17">
        <v>30</v>
      </c>
      <c r="L39" s="17">
        <v>2015</v>
      </c>
      <c r="M39" s="17">
        <v>8</v>
      </c>
      <c r="N39" s="18">
        <v>2</v>
      </c>
      <c r="O39" s="18">
        <f t="shared" si="8"/>
        <v>3</v>
      </c>
      <c r="P39" s="18">
        <v>8</v>
      </c>
      <c r="Q39" s="17">
        <v>62800</v>
      </c>
      <c r="R39" s="17">
        <v>2757</v>
      </c>
      <c r="S39" s="17">
        <v>277</v>
      </c>
      <c r="T39" s="14">
        <f t="shared" si="9"/>
        <v>4.3901273885350318E-2</v>
      </c>
      <c r="U39" s="16">
        <f t="shared" si="10"/>
        <v>4.4108280254777071E-3</v>
      </c>
      <c r="V39" s="17">
        <f t="shared" si="11"/>
        <v>100.80720088191184</v>
      </c>
      <c r="W39" s="16">
        <f t="shared" si="12"/>
        <v>5.3766390749773157E-2</v>
      </c>
      <c r="X39" s="16">
        <f t="shared" si="13"/>
        <v>5.4582699016259881E-2</v>
      </c>
      <c r="Y39" s="39">
        <f t="shared" si="14"/>
        <v>6.3030321252487589</v>
      </c>
      <c r="Z39" s="14">
        <f t="shared" si="0"/>
        <v>5.4582699016259881E-2</v>
      </c>
      <c r="AA39" s="14">
        <f t="shared" si="1"/>
        <v>1.8011364079029139E-2</v>
      </c>
      <c r="AB39" s="14">
        <f t="shared" si="2"/>
        <v>0.10734772991101367</v>
      </c>
      <c r="AC39" s="14">
        <f t="shared" si="3"/>
        <v>0.20552735005522516</v>
      </c>
      <c r="AD39" s="6">
        <f t="shared" si="4"/>
        <v>1896.0052666887125</v>
      </c>
      <c r="AE39" s="6">
        <f t="shared" si="5"/>
        <v>113.47863366836816</v>
      </c>
      <c r="AF39" s="6">
        <f t="shared" si="6"/>
        <v>6.1365837385155449E-3</v>
      </c>
      <c r="AG39" s="6">
        <f t="shared" si="7"/>
        <v>34.070621811817389</v>
      </c>
      <c r="AH39" s="6">
        <f t="shared" si="15"/>
        <v>48.224625880226107</v>
      </c>
      <c r="AI39" s="6">
        <f t="shared" si="16"/>
        <v>57.192903541748855</v>
      </c>
    </row>
    <row r="40" spans="1:35" ht="16" x14ac:dyDescent="0.2">
      <c r="A40" s="10">
        <v>10</v>
      </c>
      <c r="B40" s="38">
        <v>309</v>
      </c>
      <c r="C40" s="38">
        <v>8</v>
      </c>
      <c r="D40" s="38">
        <v>9</v>
      </c>
      <c r="E40" s="36">
        <v>6.13</v>
      </c>
      <c r="F40" s="35">
        <v>0.84</v>
      </c>
      <c r="G40" s="14">
        <v>0.35</v>
      </c>
      <c r="H40" s="14">
        <v>0.111</v>
      </c>
      <c r="I40" s="17">
        <v>2015</v>
      </c>
      <c r="J40" s="17">
        <v>7</v>
      </c>
      <c r="K40" s="17">
        <v>30</v>
      </c>
      <c r="L40" s="17">
        <v>2015</v>
      </c>
      <c r="M40" s="17">
        <v>8</v>
      </c>
      <c r="N40" s="18">
        <v>2</v>
      </c>
      <c r="O40" s="18">
        <f t="shared" si="8"/>
        <v>3</v>
      </c>
      <c r="P40" s="18">
        <v>7</v>
      </c>
      <c r="Q40" s="17">
        <v>62848</v>
      </c>
      <c r="R40" s="17">
        <v>2366</v>
      </c>
      <c r="S40" s="17">
        <v>191</v>
      </c>
      <c r="T40" s="14">
        <f t="shared" si="9"/>
        <v>3.7646384928716907E-2</v>
      </c>
      <c r="U40" s="16">
        <f t="shared" si="10"/>
        <v>3.0390784114052954E-3</v>
      </c>
      <c r="V40" s="17">
        <f t="shared" si="11"/>
        <v>86.444568736155276</v>
      </c>
      <c r="W40" s="16">
        <f t="shared" si="12"/>
        <v>3.8633388479652211E-2</v>
      </c>
      <c r="X40" s="16">
        <f t="shared" si="13"/>
        <v>3.9219939928216131E-2</v>
      </c>
      <c r="Y40" s="39">
        <f t="shared" si="14"/>
        <v>7.5221382352685815</v>
      </c>
      <c r="Z40" s="14">
        <f t="shared" si="0"/>
        <v>3.9219939928216131E-2</v>
      </c>
      <c r="AA40" s="14">
        <f t="shared" si="1"/>
        <v>2.6486049909853898E-3</v>
      </c>
      <c r="AB40" s="14">
        <f t="shared" si="2"/>
        <v>1.6235948594740441E-2</v>
      </c>
      <c r="AC40" s="14">
        <f t="shared" si="3"/>
        <v>9.8179620144211499E-2</v>
      </c>
      <c r="AD40" s="6"/>
      <c r="AE40" s="6"/>
      <c r="AF40" s="6"/>
      <c r="AG40" s="6"/>
      <c r="AH40" s="6" t="s">
        <v>111</v>
      </c>
      <c r="AI40" s="6"/>
    </row>
    <row r="41" spans="1:35" ht="16" x14ac:dyDescent="0.2">
      <c r="A41" s="5">
        <v>11</v>
      </c>
      <c r="B41" s="38">
        <v>310</v>
      </c>
      <c r="C41" s="38">
        <v>9</v>
      </c>
      <c r="D41" s="38">
        <v>10</v>
      </c>
      <c r="E41" s="36">
        <v>8.6199999999999992</v>
      </c>
      <c r="F41" s="35">
        <v>0.79</v>
      </c>
      <c r="G41" s="14">
        <v>0.32800000000000001</v>
      </c>
      <c r="H41" s="14">
        <v>0.112</v>
      </c>
      <c r="I41" s="17">
        <v>2015</v>
      </c>
      <c r="J41" s="17">
        <v>7</v>
      </c>
      <c r="K41" s="17">
        <v>30</v>
      </c>
      <c r="L41" s="17">
        <v>2015</v>
      </c>
      <c r="M41" s="17">
        <v>8</v>
      </c>
      <c r="N41" s="18">
        <v>2</v>
      </c>
      <c r="O41" s="18">
        <f t="shared" si="8"/>
        <v>3</v>
      </c>
      <c r="P41" s="18">
        <v>4</v>
      </c>
      <c r="Q41" s="17">
        <v>62847</v>
      </c>
      <c r="R41" s="17">
        <f>1635+655</f>
        <v>2290</v>
      </c>
      <c r="S41" s="17">
        <v>174</v>
      </c>
      <c r="T41" s="14">
        <f t="shared" si="9"/>
        <v>3.6437697901252245E-2</v>
      </c>
      <c r="U41" s="16">
        <f t="shared" si="10"/>
        <v>2.7686285741562841E-3</v>
      </c>
      <c r="V41" s="17">
        <f t="shared" si="11"/>
        <v>82.922105419798626</v>
      </c>
      <c r="W41" s="16">
        <f t="shared" si="12"/>
        <v>3.9151389924379595E-2</v>
      </c>
      <c r="X41" s="16">
        <f t="shared" si="13"/>
        <v>3.9745805930253134E-2</v>
      </c>
      <c r="Y41" s="39">
        <f t="shared" si="14"/>
        <v>7.8637190053364909</v>
      </c>
      <c r="Z41" s="14">
        <f t="shared" si="0"/>
        <v>3.9745805930253134E-2</v>
      </c>
      <c r="AA41" s="14">
        <f t="shared" si="1"/>
        <v>3.1744709930223922E-3</v>
      </c>
      <c r="AB41" s="14">
        <f t="shared" si="2"/>
        <v>2.7363939959853017E-2</v>
      </c>
      <c r="AC41" s="14">
        <f t="shared" si="3"/>
        <v>8.1943671549471062E-2</v>
      </c>
      <c r="AD41" s="6"/>
      <c r="AE41" s="6"/>
      <c r="AF41" s="6"/>
      <c r="AG41" s="6"/>
      <c r="AH41" s="6"/>
      <c r="AI41" s="6"/>
    </row>
    <row r="42" spans="1:35" ht="16" x14ac:dyDescent="0.2">
      <c r="A42" s="5">
        <v>12</v>
      </c>
      <c r="B42" s="38">
        <v>311</v>
      </c>
      <c r="C42" s="38">
        <v>10</v>
      </c>
      <c r="D42" s="38">
        <v>11</v>
      </c>
      <c r="E42" s="36">
        <v>8.7200000000000006</v>
      </c>
      <c r="F42" s="35">
        <v>0.8</v>
      </c>
      <c r="G42" s="14">
        <v>0.39600000000000002</v>
      </c>
      <c r="H42" s="14">
        <v>0.11</v>
      </c>
      <c r="I42" s="17">
        <v>2015</v>
      </c>
      <c r="J42" s="17">
        <v>7</v>
      </c>
      <c r="K42" s="17">
        <v>30</v>
      </c>
      <c r="L42" s="17">
        <v>2015</v>
      </c>
      <c r="M42" s="17">
        <v>8</v>
      </c>
      <c r="N42" s="18">
        <v>2</v>
      </c>
      <c r="O42" s="18">
        <f t="shared" si="8"/>
        <v>3</v>
      </c>
      <c r="P42" s="18">
        <v>6</v>
      </c>
      <c r="Q42" s="17">
        <v>62796</v>
      </c>
      <c r="R42" s="17">
        <v>1902</v>
      </c>
      <c r="S42" s="17">
        <v>188</v>
      </c>
      <c r="T42" s="14">
        <f t="shared" si="9"/>
        <v>3.0288553411045291E-2</v>
      </c>
      <c r="U42" s="16">
        <f t="shared" si="10"/>
        <v>2.9938212625007961E-3</v>
      </c>
      <c r="V42" s="17">
        <f t="shared" si="11"/>
        <v>70.181599009776519</v>
      </c>
      <c r="W42" s="16">
        <f t="shared" si="12"/>
        <v>4.143182614791447E-2</v>
      </c>
      <c r="X42" s="16">
        <f t="shared" si="13"/>
        <v>4.2060864878402923E-2</v>
      </c>
      <c r="Y42" s="39">
        <f t="shared" si="14"/>
        <v>7.645201953896029</v>
      </c>
      <c r="Z42" s="14">
        <f t="shared" si="0"/>
        <v>4.2060864878402923E-2</v>
      </c>
      <c r="AA42" s="14">
        <f t="shared" si="1"/>
        <v>5.4895299411721818E-3</v>
      </c>
      <c r="AB42" s="14">
        <f t="shared" si="2"/>
        <v>4.7868701087021431E-2</v>
      </c>
      <c r="AC42" s="14">
        <f t="shared" si="3"/>
        <v>5.4579731589618048E-2</v>
      </c>
      <c r="AD42" s="6"/>
      <c r="AE42" s="6"/>
      <c r="AF42" s="6"/>
      <c r="AG42" s="6"/>
      <c r="AH42" s="6"/>
      <c r="AI42" s="6"/>
    </row>
    <row r="43" spans="1:35" ht="16" x14ac:dyDescent="0.2">
      <c r="A43" s="10">
        <v>13</v>
      </c>
      <c r="B43" s="38">
        <v>312</v>
      </c>
      <c r="C43" s="38">
        <v>11</v>
      </c>
      <c r="D43" s="38">
        <v>12</v>
      </c>
      <c r="E43" s="36">
        <v>5.72</v>
      </c>
      <c r="F43" s="35">
        <v>0.85</v>
      </c>
      <c r="G43" s="14">
        <v>0.32300000000000001</v>
      </c>
      <c r="H43" s="14">
        <v>0.113</v>
      </c>
      <c r="I43" s="17">
        <v>2015</v>
      </c>
      <c r="J43" s="17">
        <v>7</v>
      </c>
      <c r="K43" s="17">
        <v>30</v>
      </c>
      <c r="L43" s="17">
        <v>2015</v>
      </c>
      <c r="M43" s="17">
        <v>8</v>
      </c>
      <c r="N43" s="18">
        <v>2</v>
      </c>
      <c r="O43" s="18">
        <f t="shared" si="8"/>
        <v>3</v>
      </c>
      <c r="P43" s="18">
        <v>2</v>
      </c>
      <c r="Q43" s="17">
        <v>62794</v>
      </c>
      <c r="R43" s="17">
        <v>2570</v>
      </c>
      <c r="S43" s="17">
        <v>181</v>
      </c>
      <c r="T43" s="14">
        <f t="shared" si="9"/>
        <v>4.092747714749817E-2</v>
      </c>
      <c r="U43" s="16">
        <f t="shared" si="10"/>
        <v>2.8824409975475363E-3</v>
      </c>
      <c r="V43" s="17">
        <f t="shared" si="11"/>
        <v>92.315354858591064</v>
      </c>
      <c r="W43" s="16">
        <f t="shared" si="12"/>
        <v>3.7180105046319155E-2</v>
      </c>
      <c r="X43" s="16">
        <f t="shared" si="13"/>
        <v>3.7744592018104275E-2</v>
      </c>
      <c r="Y43" s="39">
        <f t="shared" si="14"/>
        <v>7.6902320750539097</v>
      </c>
      <c r="Z43" s="14">
        <f t="shared" si="0"/>
        <v>3.7744592018104275E-2</v>
      </c>
      <c r="AA43" s="14">
        <f t="shared" si="1"/>
        <v>1.173257080873534E-3</v>
      </c>
      <c r="AB43" s="14">
        <f t="shared" si="2"/>
        <v>6.7110305025966143E-3</v>
      </c>
      <c r="AC43" s="14">
        <f t="shared" si="3"/>
        <v>6.7110305025966143E-3</v>
      </c>
      <c r="AD43" s="6"/>
      <c r="AE43" s="6"/>
      <c r="AF43" s="6"/>
      <c r="AG43" s="6"/>
      <c r="AH43" s="6"/>
      <c r="AI43" s="6"/>
    </row>
    <row r="44" spans="1:35" ht="16" x14ac:dyDescent="0.2">
      <c r="A44" s="5">
        <v>14</v>
      </c>
      <c r="B44" s="38">
        <v>313</v>
      </c>
      <c r="C44" s="38">
        <v>12</v>
      </c>
      <c r="D44" s="38">
        <v>13</v>
      </c>
      <c r="E44" s="36">
        <v>6.55</v>
      </c>
      <c r="F44" s="35">
        <v>0.84</v>
      </c>
      <c r="G44" s="14">
        <v>0.27400000000000002</v>
      </c>
      <c r="H44" s="14">
        <v>0.115</v>
      </c>
      <c r="I44" s="17">
        <v>2015</v>
      </c>
      <c r="J44" s="17">
        <v>7</v>
      </c>
      <c r="K44" s="17">
        <v>30</v>
      </c>
      <c r="L44" s="17">
        <v>2015</v>
      </c>
      <c r="M44" s="17">
        <v>8</v>
      </c>
      <c r="N44" s="18">
        <v>2</v>
      </c>
      <c r="O44" s="18">
        <f t="shared" si="8"/>
        <v>3</v>
      </c>
      <c r="P44" s="18">
        <v>5</v>
      </c>
      <c r="Q44" s="17">
        <v>62793</v>
      </c>
      <c r="R44" s="17">
        <v>2473</v>
      </c>
      <c r="S44" s="17">
        <v>121</v>
      </c>
      <c r="T44" s="14">
        <f t="shared" si="9"/>
        <v>3.9383370757887025E-2</v>
      </c>
      <c r="U44" s="16">
        <f t="shared" si="10"/>
        <v>1.926966381603045E-3</v>
      </c>
      <c r="V44" s="17">
        <f t="shared" si="11"/>
        <v>87.287580554326283</v>
      </c>
      <c r="W44" s="16">
        <f t="shared" si="12"/>
        <v>3.0988301392262708E-2</v>
      </c>
      <c r="X44" s="16">
        <f t="shared" si="13"/>
        <v>3.1458781300587088E-2</v>
      </c>
      <c r="Y44" s="39">
        <f t="shared" si="14"/>
        <v>9.3106551731355225</v>
      </c>
      <c r="Z44" s="14"/>
      <c r="AA44" s="14"/>
      <c r="AB44" s="14"/>
      <c r="AC44" s="14"/>
      <c r="AD44" s="6"/>
      <c r="AE44" s="6"/>
      <c r="AF44" s="6"/>
      <c r="AG44" s="6"/>
      <c r="AH44" s="6"/>
      <c r="AI44" s="6"/>
    </row>
    <row r="45" spans="1:35" ht="16" x14ac:dyDescent="0.2">
      <c r="A45" s="5">
        <v>15</v>
      </c>
      <c r="B45" s="38">
        <v>314</v>
      </c>
      <c r="C45" s="38">
        <v>13</v>
      </c>
      <c r="D45" s="38">
        <v>14</v>
      </c>
      <c r="E45" s="36">
        <v>7.93</v>
      </c>
      <c r="F45" s="35">
        <v>0.82</v>
      </c>
      <c r="G45" s="14">
        <v>0.34599999999999997</v>
      </c>
      <c r="H45" s="14">
        <v>0.112</v>
      </c>
      <c r="I45" s="17">
        <v>2015</v>
      </c>
      <c r="J45" s="17">
        <v>7</v>
      </c>
      <c r="K45" s="17">
        <v>30</v>
      </c>
      <c r="L45" s="17">
        <v>2015</v>
      </c>
      <c r="M45" s="17">
        <v>8</v>
      </c>
      <c r="N45" s="18">
        <v>3</v>
      </c>
      <c r="O45" s="18">
        <f t="shared" si="8"/>
        <v>4</v>
      </c>
      <c r="P45" s="18">
        <v>1</v>
      </c>
      <c r="Q45" s="17">
        <v>92972</v>
      </c>
      <c r="R45" s="17">
        <v>3721</v>
      </c>
      <c r="S45" s="17">
        <v>218</v>
      </c>
      <c r="T45" s="14">
        <f t="shared" si="9"/>
        <v>4.0022802564212881E-2</v>
      </c>
      <c r="U45" s="16">
        <f t="shared" si="10"/>
        <v>2.34479198038119E-3</v>
      </c>
      <c r="V45" s="17">
        <f t="shared" si="11"/>
        <v>91.08081038542754</v>
      </c>
      <c r="W45" s="16">
        <f t="shared" si="12"/>
        <v>2.8617255912000782E-2</v>
      </c>
      <c r="X45" s="16">
        <f t="shared" si="13"/>
        <v>2.9198025567820862E-2</v>
      </c>
      <c r="Y45" s="39">
        <f t="shared" si="14"/>
        <v>6.9684294674874439</v>
      </c>
      <c r="Z45" s="14"/>
      <c r="AA45" s="14"/>
      <c r="AB45" s="14"/>
      <c r="AC45" s="14"/>
      <c r="AD45" s="6"/>
      <c r="AE45" s="6"/>
      <c r="AF45" s="6"/>
      <c r="AG45" s="6"/>
      <c r="AH45" s="6"/>
      <c r="AI45" s="6"/>
    </row>
    <row r="46" spans="1:35" ht="16" x14ac:dyDescent="0.2">
      <c r="A46" s="10">
        <v>16</v>
      </c>
      <c r="B46" s="38">
        <v>315</v>
      </c>
      <c r="C46" s="38">
        <v>14</v>
      </c>
      <c r="D46" s="38">
        <v>15</v>
      </c>
      <c r="E46" s="36">
        <v>8.59</v>
      </c>
      <c r="F46" s="35">
        <v>0.78</v>
      </c>
      <c r="G46" s="14">
        <v>0.29199999999999998</v>
      </c>
      <c r="H46" s="14">
        <v>0.112</v>
      </c>
      <c r="I46" s="17">
        <v>2015</v>
      </c>
      <c r="J46" s="17">
        <v>7</v>
      </c>
      <c r="K46" s="17">
        <v>30</v>
      </c>
      <c r="L46" s="17">
        <v>2015</v>
      </c>
      <c r="M46" s="17">
        <v>8</v>
      </c>
      <c r="N46" s="18">
        <v>3</v>
      </c>
      <c r="O46" s="18">
        <f t="shared" si="8"/>
        <v>4</v>
      </c>
      <c r="P46" s="18">
        <v>8</v>
      </c>
      <c r="Q46" s="17">
        <v>92968</v>
      </c>
      <c r="R46" s="17">
        <v>3641</v>
      </c>
      <c r="S46" s="17">
        <v>146</v>
      </c>
      <c r="T46" s="14">
        <f t="shared" si="9"/>
        <v>3.916401342397384E-2</v>
      </c>
      <c r="U46" s="16">
        <f t="shared" si="10"/>
        <v>1.5704328371052405E-3</v>
      </c>
      <c r="V46" s="17">
        <f t="shared" si="11"/>
        <v>89.126444228342947</v>
      </c>
      <c r="W46" s="16">
        <f t="shared" si="12"/>
        <v>2.3209008514144466E-2</v>
      </c>
      <c r="X46" s="16">
        <f t="shared" si="13"/>
        <v>2.3680021106271879E-2</v>
      </c>
      <c r="Y46" s="39">
        <f t="shared" si="14"/>
        <v>8.4403583395320165</v>
      </c>
      <c r="Z46" s="14"/>
      <c r="AA46" s="14"/>
      <c r="AB46" s="14"/>
      <c r="AC46" s="14"/>
      <c r="AD46" s="6"/>
      <c r="AE46" s="6"/>
      <c r="AF46" s="6"/>
      <c r="AG46" s="6"/>
      <c r="AH46" s="6"/>
      <c r="AI46" s="6"/>
    </row>
    <row r="47" spans="1:35" ht="16" x14ac:dyDescent="0.2">
      <c r="A47" s="5">
        <v>17</v>
      </c>
      <c r="B47" s="38">
        <v>316</v>
      </c>
      <c r="C47" s="38">
        <v>15</v>
      </c>
      <c r="D47" s="38">
        <v>16</v>
      </c>
      <c r="E47" s="36">
        <v>10.7</v>
      </c>
      <c r="F47" s="35">
        <v>0.74</v>
      </c>
      <c r="G47" s="14">
        <v>0.309</v>
      </c>
      <c r="H47" s="14">
        <v>0.111</v>
      </c>
      <c r="I47" s="17">
        <v>2015</v>
      </c>
      <c r="J47" s="17">
        <v>7</v>
      </c>
      <c r="K47" s="17">
        <v>30</v>
      </c>
      <c r="L47" s="17">
        <v>2015</v>
      </c>
      <c r="M47" s="17">
        <v>8</v>
      </c>
      <c r="N47" s="18">
        <v>3</v>
      </c>
      <c r="O47" s="18">
        <f t="shared" si="8"/>
        <v>4</v>
      </c>
      <c r="P47" s="18">
        <v>7</v>
      </c>
      <c r="Q47" s="17">
        <v>92969</v>
      </c>
      <c r="R47" s="17">
        <v>3099</v>
      </c>
      <c r="S47" s="17">
        <v>134</v>
      </c>
      <c r="T47" s="14">
        <f t="shared" si="9"/>
        <v>3.3333691875786553E-2</v>
      </c>
      <c r="U47" s="16">
        <f t="shared" si="10"/>
        <v>1.4413406619410772E-3</v>
      </c>
      <c r="V47" s="17">
        <f t="shared" si="11"/>
        <v>76.541655302159228</v>
      </c>
      <c r="W47" s="16">
        <f t="shared" si="12"/>
        <v>2.3438885703813007E-2</v>
      </c>
      <c r="X47" s="16">
        <f t="shared" si="13"/>
        <v>2.3914563512505392E-2</v>
      </c>
      <c r="Y47" s="39">
        <f t="shared" si="14"/>
        <v>8.8234751114150711</v>
      </c>
      <c r="Z47" s="14"/>
      <c r="AA47" s="14"/>
      <c r="AB47" s="14"/>
      <c r="AC47" s="14"/>
      <c r="AD47" s="6"/>
      <c r="AE47" s="6"/>
      <c r="AF47" s="6"/>
      <c r="AG47" s="6"/>
      <c r="AH47" s="6"/>
      <c r="AI47" s="6"/>
    </row>
    <row r="48" spans="1:35" ht="16" x14ac:dyDescent="0.2">
      <c r="A48" s="5">
        <v>18</v>
      </c>
      <c r="B48" s="38">
        <v>317</v>
      </c>
      <c r="C48" s="38">
        <v>16</v>
      </c>
      <c r="D48" s="38">
        <v>17</v>
      </c>
      <c r="E48" s="36">
        <v>15.4</v>
      </c>
      <c r="F48" s="35">
        <v>0.67</v>
      </c>
      <c r="G48" s="14">
        <v>0.34599999999999997</v>
      </c>
      <c r="H48" s="14">
        <v>0.112</v>
      </c>
      <c r="I48" s="17">
        <v>2015</v>
      </c>
      <c r="J48" s="17">
        <v>7</v>
      </c>
      <c r="K48" s="17">
        <v>30</v>
      </c>
      <c r="L48" s="17">
        <v>2015</v>
      </c>
      <c r="M48" s="17">
        <v>8</v>
      </c>
      <c r="N48" s="18">
        <v>3</v>
      </c>
      <c r="O48" s="18">
        <f t="shared" si="8"/>
        <v>4</v>
      </c>
      <c r="P48" s="18">
        <v>4</v>
      </c>
      <c r="Q48" s="17">
        <v>92945</v>
      </c>
      <c r="R48" s="17">
        <f>1920+1424</f>
        <v>3344</v>
      </c>
      <c r="S48" s="17">
        <v>168</v>
      </c>
      <c r="T48" s="14">
        <f t="shared" si="9"/>
        <v>3.5978266716875575E-2</v>
      </c>
      <c r="U48" s="16">
        <f t="shared" si="10"/>
        <v>1.8075205766851365E-3</v>
      </c>
      <c r="V48" s="40">
        <f t="shared" si="11"/>
        <v>81.876567328800945</v>
      </c>
      <c r="W48" s="16">
        <f t="shared" si="12"/>
        <v>2.4539978427413775E-2</v>
      </c>
      <c r="X48" s="16">
        <f t="shared" si="13"/>
        <v>2.5038002237556405E-2</v>
      </c>
      <c r="Y48" s="39">
        <f t="shared" si="14"/>
        <v>7.9065947250266406</v>
      </c>
      <c r="Z48" s="14"/>
      <c r="AA48" s="14"/>
      <c r="AB48" s="14"/>
      <c r="AC48" s="14"/>
      <c r="AD48" s="6"/>
      <c r="AE48" s="6"/>
      <c r="AF48" s="6"/>
      <c r="AG48" s="6"/>
      <c r="AH48" s="6"/>
      <c r="AI48" s="6"/>
    </row>
    <row r="49" spans="1:35" ht="16" x14ac:dyDescent="0.2">
      <c r="A49" s="5"/>
      <c r="B49" s="38"/>
      <c r="C49" s="38"/>
      <c r="E49" s="36"/>
      <c r="F49" s="35"/>
      <c r="G49" s="14"/>
      <c r="H49" s="14"/>
      <c r="I49" s="17"/>
      <c r="J49" s="17"/>
      <c r="K49" s="17"/>
      <c r="L49" s="17"/>
      <c r="M49" s="17"/>
      <c r="N49" s="18"/>
      <c r="O49" s="18"/>
      <c r="P49" s="18"/>
      <c r="Q49" s="17"/>
      <c r="R49" s="17"/>
      <c r="S49" s="17"/>
      <c r="T49" s="14"/>
      <c r="U49" s="16"/>
      <c r="V49" s="17"/>
      <c r="W49" s="16"/>
      <c r="X49" s="16"/>
      <c r="Y49" s="39"/>
      <c r="Z49" s="14"/>
      <c r="AA49" s="14"/>
      <c r="AB49" s="14"/>
      <c r="AC49" s="14"/>
      <c r="AD49" s="6"/>
      <c r="AE49" s="6"/>
      <c r="AF49" s="6"/>
      <c r="AG49" s="6"/>
      <c r="AH49" s="6"/>
      <c r="AI49" s="6"/>
    </row>
    <row r="50" spans="1:35" ht="16" x14ac:dyDescent="0.2">
      <c r="A50" s="5"/>
      <c r="B50" s="38"/>
      <c r="C50" s="38"/>
      <c r="E50" s="35"/>
      <c r="F50" s="35"/>
      <c r="G50" s="14"/>
      <c r="H50" s="14"/>
      <c r="I50" s="17"/>
      <c r="J50" s="17"/>
      <c r="K50" s="17"/>
      <c r="L50" s="17"/>
      <c r="M50" s="17"/>
      <c r="N50" s="18"/>
      <c r="O50" s="18"/>
      <c r="P50" s="18"/>
      <c r="Q50" s="17"/>
      <c r="R50" s="17"/>
      <c r="S50" s="17"/>
      <c r="T50" s="14"/>
      <c r="U50" s="16"/>
      <c r="V50" s="17"/>
      <c r="W50" s="16"/>
      <c r="X50" s="16"/>
      <c r="Y50" s="39"/>
      <c r="Z50" s="14"/>
      <c r="AA50" s="14"/>
      <c r="AB50" s="14"/>
      <c r="AC50" s="14"/>
      <c r="AD50" s="6"/>
      <c r="AE50" s="6"/>
      <c r="AF50" s="6"/>
      <c r="AG50" s="6"/>
      <c r="AH50" s="6"/>
      <c r="AI50" s="6"/>
    </row>
    <row r="51" spans="1:35" ht="16" x14ac:dyDescent="0.2">
      <c r="A51" s="38" t="s">
        <v>112</v>
      </c>
      <c r="B51" s="38" t="s">
        <v>113</v>
      </c>
      <c r="E51" s="35"/>
      <c r="F51" s="35"/>
      <c r="G51" s="14">
        <v>0.38700000000000001</v>
      </c>
      <c r="H51" s="14">
        <v>0.114</v>
      </c>
      <c r="I51" s="17">
        <v>2015</v>
      </c>
      <c r="J51" s="17">
        <v>7</v>
      </c>
      <c r="K51" s="17">
        <v>30</v>
      </c>
      <c r="L51" s="17">
        <v>2015</v>
      </c>
      <c r="M51" s="17">
        <v>8</v>
      </c>
      <c r="N51" s="18">
        <v>3</v>
      </c>
      <c r="O51" s="18">
        <f>DATE(L51,M51,N51)-DATE(I51,J51,K51)</f>
        <v>4</v>
      </c>
      <c r="P51" s="18">
        <v>6</v>
      </c>
      <c r="Q51" s="17">
        <v>92972</v>
      </c>
      <c r="R51" s="17">
        <v>3377</v>
      </c>
      <c r="S51" s="17">
        <v>5005</v>
      </c>
      <c r="T51" s="14">
        <f>(R51/Q51)</f>
        <v>3.6322763842877429E-2</v>
      </c>
      <c r="U51" s="16">
        <f>(S51/Q51)</f>
        <v>5.383341221012778E-2</v>
      </c>
      <c r="V51" s="40">
        <f>(T51/H51)/($K$7)/(0.26)*100</f>
        <v>81.210362304082452</v>
      </c>
      <c r="W51" s="16">
        <f>(H51)*($K$7)*(U51/T51)*(1/G51)</f>
        <v>0.65880387849405331</v>
      </c>
      <c r="X51" s="16">
        <f>EXP(0.0050228*(O51))*W51</f>
        <v>0.6721738991187588</v>
      </c>
      <c r="Y51" s="39">
        <f>SQRT(R51/(R51^2)+S51/(S51^2))*100</f>
        <v>2.2269284162129135</v>
      </c>
      <c r="Z51" s="14"/>
      <c r="AA51" s="14"/>
      <c r="AB51" s="14"/>
      <c r="AC51" s="14"/>
      <c r="AD51" s="6"/>
      <c r="AE51" s="6"/>
      <c r="AF51" s="6"/>
      <c r="AG51" s="6"/>
      <c r="AH51" s="6"/>
      <c r="AI51" s="6"/>
    </row>
    <row r="52" spans="1:35" ht="16" x14ac:dyDescent="0.2">
      <c r="A52" s="38"/>
      <c r="B52" s="38" t="s">
        <v>114</v>
      </c>
      <c r="E52" s="35"/>
      <c r="F52" s="35"/>
      <c r="G52" s="14">
        <v>0.4</v>
      </c>
      <c r="H52" s="14">
        <v>0.111</v>
      </c>
      <c r="I52" s="17">
        <v>2015</v>
      </c>
      <c r="J52" s="17">
        <v>7</v>
      </c>
      <c r="K52" s="17">
        <v>30</v>
      </c>
      <c r="L52" s="17">
        <v>2015</v>
      </c>
      <c r="M52" s="17">
        <v>8</v>
      </c>
      <c r="N52" s="18">
        <v>3</v>
      </c>
      <c r="O52" s="18">
        <f>DATE(L52,M52,N52)-DATE(I52,J52,K52)</f>
        <v>4</v>
      </c>
      <c r="P52" s="18">
        <v>2</v>
      </c>
      <c r="Q52" s="17">
        <v>92986</v>
      </c>
      <c r="R52" s="17">
        <v>3842</v>
      </c>
      <c r="S52" s="17">
        <v>6004</v>
      </c>
      <c r="T52" s="14">
        <f>(R52/Q52)</f>
        <v>4.131804787817521E-2</v>
      </c>
      <c r="U52" s="16">
        <f>(S52/Q52)</f>
        <v>6.4568859828361261E-2</v>
      </c>
      <c r="V52" s="17">
        <f>(T52/H52)/($K$7)/(0.3)*100</f>
        <v>82.225461800120627</v>
      </c>
      <c r="W52" s="16">
        <f>(H52)*($K$7)*(U52/T52)*(1/G52)</f>
        <v>0.65438833680374797</v>
      </c>
      <c r="X52" s="16">
        <f>EXP(0.0050228*(O52))*W52</f>
        <v>0.66766874671820153</v>
      </c>
      <c r="Y52" s="39">
        <f>SQRT(R52/(R52^2)+S52/(S52^2))*100</f>
        <v>2.0660027424283807</v>
      </c>
      <c r="Z52" s="14"/>
      <c r="AA52" s="14"/>
      <c r="AB52" s="14"/>
      <c r="AC52" s="14"/>
      <c r="AD52" s="6"/>
      <c r="AE52" s="6"/>
      <c r="AF52" s="6"/>
      <c r="AG52" s="6"/>
      <c r="AH52" s="6"/>
      <c r="AI52" s="6"/>
    </row>
    <row r="53" spans="1:35" ht="16" x14ac:dyDescent="0.2">
      <c r="A53" s="38"/>
      <c r="B53" s="38" t="s">
        <v>115</v>
      </c>
      <c r="E53" s="35"/>
      <c r="F53" s="35"/>
      <c r="G53" s="14">
        <v>0.26200000000000001</v>
      </c>
      <c r="H53" s="14">
        <v>0.11</v>
      </c>
      <c r="I53" s="17">
        <v>2015</v>
      </c>
      <c r="J53" s="17">
        <v>7</v>
      </c>
      <c r="K53" s="17">
        <v>30</v>
      </c>
      <c r="L53" s="17">
        <v>2015</v>
      </c>
      <c r="M53" s="17">
        <v>8</v>
      </c>
      <c r="N53" s="18">
        <v>3</v>
      </c>
      <c r="O53" s="18">
        <f>DATE(L53,M53,N53)-DATE(I53,J53,K53)</f>
        <v>4</v>
      </c>
      <c r="P53" s="18">
        <v>5</v>
      </c>
      <c r="Q53" s="17">
        <v>92997</v>
      </c>
      <c r="R53" s="17">
        <v>4842</v>
      </c>
      <c r="S53" s="17">
        <v>4847</v>
      </c>
      <c r="T53" s="14">
        <f>(R53/Q53)</f>
        <v>5.2066195683731734E-2</v>
      </c>
      <c r="U53" s="16">
        <f>(S53/Q53)</f>
        <v>5.2119960858952437E-2</v>
      </c>
      <c r="V53" s="17">
        <f>(T53/H53)/($K$7)/(0.3)*100</f>
        <v>104.55689235040613</v>
      </c>
      <c r="W53" s="16">
        <f>(H53)*($K$7)*(U53/T53)*(1/G53)</f>
        <v>0.63420384138785624</v>
      </c>
      <c r="X53" s="16">
        <f>EXP(0.0050228*(O53))*W53</f>
        <v>0.64707461934837129</v>
      </c>
      <c r="Y53" s="39">
        <f>SQRT(R53/(R53^2)+S53/(S53^2))*100</f>
        <v>2.0318450045303202</v>
      </c>
      <c r="Z53" s="14"/>
      <c r="AA53" s="14"/>
      <c r="AB53" s="14"/>
      <c r="AC53" s="14"/>
      <c r="AD53" s="6"/>
      <c r="AE53" s="6"/>
      <c r="AF53" s="6"/>
      <c r="AG53" s="6"/>
      <c r="AH53" s="6"/>
      <c r="AI53" s="6"/>
    </row>
    <row r="54" spans="1:35" ht="16" x14ac:dyDescent="0.2">
      <c r="A54" s="38"/>
      <c r="B54" s="38"/>
      <c r="E54" s="35"/>
      <c r="F54" s="35"/>
      <c r="G54" s="14">
        <v>0.312</v>
      </c>
      <c r="H54" s="14">
        <v>0.11</v>
      </c>
      <c r="I54" s="17">
        <v>2015</v>
      </c>
      <c r="J54" s="17">
        <v>7</v>
      </c>
      <c r="K54" s="17">
        <v>30</v>
      </c>
      <c r="L54" s="17">
        <v>2015</v>
      </c>
      <c r="M54" s="17">
        <v>8</v>
      </c>
      <c r="N54" s="18"/>
      <c r="O54" s="18">
        <f>DATE(L54,M54,N54)-DATE(I54,J54,K54)</f>
        <v>1</v>
      </c>
      <c r="P54" s="18"/>
      <c r="Q54" s="17"/>
      <c r="R54" s="17"/>
      <c r="S54" s="17"/>
      <c r="T54" s="14"/>
      <c r="U54" s="16"/>
      <c r="V54" s="17"/>
      <c r="W54" s="16"/>
      <c r="X54" s="16"/>
      <c r="Y54" s="15"/>
      <c r="Z54" s="14"/>
      <c r="AA54" s="14"/>
      <c r="AB54" s="14"/>
      <c r="AC54" s="14"/>
      <c r="AD54" s="6"/>
      <c r="AE54" s="6"/>
      <c r="AF54" s="6"/>
      <c r="AG54" s="6"/>
      <c r="AH54" s="6"/>
      <c r="AI54" s="6"/>
    </row>
    <row r="55" spans="1:35" ht="16" x14ac:dyDescent="0.2">
      <c r="B55" s="18"/>
      <c r="C55" s="15"/>
      <c r="D55" s="15"/>
      <c r="E55" s="35"/>
      <c r="F55" s="35"/>
      <c r="I55" s="17"/>
      <c r="J55" s="17"/>
      <c r="K55" s="17"/>
      <c r="L55" s="17"/>
      <c r="M55" s="17"/>
      <c r="N55" s="18"/>
      <c r="O55" s="18"/>
      <c r="P55" s="18"/>
      <c r="Q55" s="17"/>
      <c r="R55" s="17"/>
      <c r="S55" s="17"/>
      <c r="T55" s="14"/>
      <c r="U55" s="16"/>
      <c r="V55" s="17"/>
      <c r="W55" s="16"/>
      <c r="X55" s="16"/>
      <c r="Y55" s="15"/>
      <c r="Z55" s="14"/>
      <c r="AA55" s="14"/>
      <c r="AB55" s="14"/>
      <c r="AC55" s="14"/>
      <c r="AD55" s="6"/>
      <c r="AE55" s="6"/>
      <c r="AF55" s="6"/>
      <c r="AG55" s="6"/>
      <c r="AH55" s="6"/>
      <c r="AI55" s="6"/>
    </row>
    <row r="56" spans="1:35" ht="16" x14ac:dyDescent="0.2">
      <c r="B56" s="18"/>
      <c r="C56" s="15"/>
      <c r="D56" s="15"/>
      <c r="E56" s="35"/>
      <c r="F56" s="35"/>
      <c r="I56" s="17"/>
      <c r="J56" s="17"/>
      <c r="K56" s="17"/>
      <c r="L56" s="17"/>
      <c r="M56" s="17"/>
      <c r="N56" s="18"/>
      <c r="O56" s="18"/>
      <c r="P56" s="18"/>
      <c r="Q56" s="17"/>
      <c r="R56" s="17"/>
      <c r="S56" s="17"/>
      <c r="T56" s="14"/>
      <c r="U56" s="16"/>
      <c r="V56" s="17"/>
      <c r="W56" s="16"/>
      <c r="X56" s="16"/>
      <c r="Y56" s="15"/>
      <c r="Z56" s="14"/>
      <c r="AA56" s="14"/>
      <c r="AB56" s="14"/>
      <c r="AC56" s="14"/>
      <c r="AD56" s="6"/>
      <c r="AE56" s="6"/>
      <c r="AF56" s="6"/>
      <c r="AG56" s="6"/>
      <c r="AH56" s="6"/>
      <c r="AI56" s="6"/>
    </row>
    <row r="57" spans="1:35" ht="16" x14ac:dyDescent="0.2">
      <c r="B57" s="18"/>
      <c r="C57" s="15"/>
      <c r="D57" s="15"/>
      <c r="E57" s="35"/>
      <c r="F57" s="35"/>
      <c r="I57" s="17"/>
      <c r="J57" s="17"/>
      <c r="K57" s="17"/>
      <c r="L57" s="17"/>
      <c r="M57" s="17"/>
      <c r="N57" s="18"/>
      <c r="O57" s="18"/>
      <c r="P57" s="18"/>
      <c r="Q57" s="17"/>
      <c r="R57" s="17"/>
      <c r="S57" s="17"/>
      <c r="T57" s="14"/>
      <c r="U57" s="16"/>
      <c r="V57" s="17"/>
      <c r="W57" s="16"/>
      <c r="X57" s="16"/>
      <c r="Y57" s="15"/>
      <c r="Z57" s="14"/>
      <c r="AA57" s="14"/>
      <c r="AB57" s="14"/>
      <c r="AC57" s="14"/>
      <c r="AD57" s="6"/>
      <c r="AE57" s="6"/>
      <c r="AF57" s="6"/>
      <c r="AG57" s="6"/>
      <c r="AH57" s="6"/>
      <c r="AI57" s="6"/>
    </row>
    <row r="58" spans="1:35" ht="16" x14ac:dyDescent="0.2">
      <c r="B58" s="18"/>
      <c r="C58" s="15"/>
      <c r="D58" s="15"/>
      <c r="E58" s="36"/>
      <c r="F58" s="37"/>
      <c r="I58" s="17"/>
      <c r="J58" s="17"/>
      <c r="K58" s="17"/>
      <c r="L58" s="17"/>
      <c r="M58" s="17"/>
      <c r="N58" s="18"/>
      <c r="O58" s="18"/>
      <c r="P58" s="18"/>
      <c r="Q58" s="17"/>
      <c r="R58" s="17"/>
      <c r="S58" s="17"/>
      <c r="T58" s="14"/>
      <c r="U58" s="16"/>
      <c r="V58" s="17"/>
      <c r="W58" s="16"/>
      <c r="X58" s="16"/>
      <c r="Y58" s="15"/>
      <c r="Z58" s="14"/>
      <c r="AA58" s="14"/>
      <c r="AB58" s="14"/>
      <c r="AC58" s="14"/>
      <c r="AD58" s="6"/>
      <c r="AE58" s="6"/>
      <c r="AF58" s="6"/>
      <c r="AG58" s="6"/>
      <c r="AH58" s="6"/>
      <c r="AI58" s="6"/>
    </row>
    <row r="59" spans="1:35" x14ac:dyDescent="0.15">
      <c r="A59" s="25"/>
      <c r="B59" s="18"/>
      <c r="C59" s="17"/>
      <c r="D59" s="15"/>
      <c r="E59" s="36"/>
      <c r="F59" s="15"/>
      <c r="I59" s="17"/>
      <c r="J59" s="17"/>
      <c r="K59" s="17"/>
      <c r="L59" s="17"/>
      <c r="M59" s="17"/>
      <c r="N59" s="18"/>
      <c r="O59" s="18"/>
      <c r="P59" s="18"/>
      <c r="Q59" s="17"/>
      <c r="R59" s="17"/>
      <c r="S59" s="17"/>
      <c r="T59" s="14"/>
      <c r="U59" s="16"/>
      <c r="V59" s="17"/>
      <c r="W59" s="16"/>
      <c r="X59" s="16"/>
      <c r="Y59" s="15"/>
      <c r="Z59" s="14"/>
      <c r="AA59" s="8"/>
      <c r="AB59" s="14"/>
      <c r="AC59" s="14"/>
      <c r="AD59" s="6"/>
      <c r="AE59" s="6"/>
      <c r="AF59" s="6"/>
      <c r="AG59" s="6"/>
      <c r="AH59" s="6"/>
      <c r="AI59" s="6"/>
    </row>
    <row r="60" spans="1:35" x14ac:dyDescent="0.15">
      <c r="B60" s="21"/>
      <c r="D60" s="23"/>
      <c r="E60" s="36"/>
      <c r="F60" s="15"/>
      <c r="I60" s="17"/>
      <c r="J60" s="17"/>
      <c r="K60" s="17"/>
      <c r="L60" s="17"/>
      <c r="M60" s="17"/>
      <c r="N60" s="18"/>
      <c r="O60" s="18"/>
      <c r="P60" s="18"/>
      <c r="Q60" s="17"/>
      <c r="R60" s="17"/>
      <c r="S60" s="17"/>
      <c r="T60" s="14"/>
      <c r="U60" s="16"/>
      <c r="V60" s="17"/>
      <c r="W60" s="16"/>
      <c r="X60" s="16"/>
      <c r="Y60" s="15"/>
      <c r="Z60" s="14"/>
      <c r="AA60" s="8"/>
      <c r="AB60" s="14"/>
      <c r="AC60" s="14"/>
      <c r="AD60" s="6"/>
      <c r="AE60" s="6"/>
      <c r="AF60" s="6"/>
      <c r="AG60" s="6"/>
      <c r="AH60" s="6"/>
      <c r="AI60" s="6"/>
    </row>
    <row r="61" spans="1:35" ht="16" x14ac:dyDescent="0.2">
      <c r="B61" s="18"/>
      <c r="C61" s="15"/>
      <c r="D61" s="15"/>
      <c r="E61" s="36"/>
      <c r="F61" s="35"/>
      <c r="I61" s="17"/>
      <c r="J61" s="17"/>
      <c r="K61" s="17"/>
      <c r="L61" s="17"/>
      <c r="M61" s="17"/>
      <c r="N61" s="18"/>
      <c r="O61" s="18"/>
      <c r="P61" s="18"/>
      <c r="Q61" s="17"/>
      <c r="R61" s="17"/>
      <c r="S61" s="17"/>
      <c r="T61" s="14"/>
      <c r="U61" s="16"/>
      <c r="V61" s="17"/>
      <c r="W61" s="16"/>
      <c r="X61" s="16"/>
      <c r="Y61" s="15"/>
      <c r="Z61" s="14"/>
      <c r="AA61" s="8"/>
      <c r="AB61" s="14"/>
      <c r="AC61" s="14"/>
      <c r="AD61" s="6"/>
      <c r="AE61" s="6"/>
      <c r="AF61" s="6"/>
      <c r="AG61" s="6"/>
      <c r="AH61" s="6"/>
      <c r="AI61" s="6"/>
    </row>
    <row r="62" spans="1:35" ht="16" x14ac:dyDescent="0.2">
      <c r="B62" s="18"/>
      <c r="C62" s="15"/>
      <c r="D62" s="15"/>
      <c r="E62" s="36"/>
      <c r="F62" s="35"/>
      <c r="I62" s="17"/>
      <c r="J62" s="17"/>
      <c r="K62" s="17"/>
      <c r="L62" s="17"/>
      <c r="M62" s="17"/>
      <c r="N62" s="18"/>
      <c r="O62" s="18"/>
      <c r="P62" s="18"/>
      <c r="Q62" s="17"/>
      <c r="R62" s="17"/>
      <c r="S62" s="17"/>
      <c r="T62" s="14"/>
      <c r="U62" s="16"/>
      <c r="V62" s="17"/>
      <c r="W62" s="16"/>
      <c r="X62" s="16"/>
      <c r="Y62" s="15"/>
      <c r="Z62" s="14"/>
      <c r="AA62" s="8"/>
      <c r="AB62" s="14"/>
      <c r="AC62" s="14"/>
      <c r="AD62" s="6"/>
      <c r="AE62" s="6"/>
      <c r="AF62" s="6"/>
      <c r="AG62" s="6"/>
      <c r="AH62" s="6"/>
      <c r="AI62" s="6"/>
    </row>
    <row r="63" spans="1:35" ht="16" x14ac:dyDescent="0.2">
      <c r="B63" s="18"/>
      <c r="C63" s="15"/>
      <c r="D63" s="15"/>
      <c r="E63" s="36"/>
      <c r="F63" s="35"/>
      <c r="I63" s="17"/>
      <c r="J63" s="17"/>
      <c r="K63" s="17"/>
      <c r="L63" s="17"/>
      <c r="M63" s="17"/>
      <c r="N63" s="18"/>
      <c r="O63" s="18"/>
      <c r="P63" s="18"/>
      <c r="Q63" s="17"/>
      <c r="R63" s="17"/>
      <c r="S63" s="17"/>
      <c r="T63" s="14"/>
      <c r="U63" s="16"/>
      <c r="V63" s="17"/>
      <c r="W63" s="16"/>
      <c r="X63" s="16"/>
      <c r="Y63" s="15"/>
      <c r="Z63" s="14"/>
      <c r="AA63" s="8"/>
      <c r="AB63" s="14"/>
      <c r="AC63" s="14"/>
      <c r="AD63" s="6"/>
      <c r="AE63" s="6"/>
      <c r="AF63" s="6"/>
      <c r="AG63" s="6"/>
      <c r="AH63" s="6"/>
      <c r="AI63" s="6"/>
    </row>
    <row r="64" spans="1:35" ht="16" x14ac:dyDescent="0.2">
      <c r="B64" s="18"/>
      <c r="C64" s="15"/>
      <c r="D64" s="15"/>
      <c r="E64" s="36"/>
      <c r="F64" s="35"/>
      <c r="I64" s="17"/>
      <c r="J64" s="17"/>
      <c r="K64" s="17"/>
      <c r="L64" s="17"/>
      <c r="M64" s="17"/>
      <c r="N64" s="18"/>
      <c r="O64" s="18"/>
      <c r="P64" s="18"/>
      <c r="Q64" s="17"/>
      <c r="R64" s="17"/>
      <c r="S64" s="17"/>
      <c r="T64" s="14"/>
      <c r="U64" s="16"/>
      <c r="V64" s="17"/>
      <c r="W64" s="16"/>
      <c r="X64" s="16"/>
      <c r="Y64" s="15"/>
      <c r="Z64" s="14"/>
      <c r="AA64" s="8"/>
      <c r="AB64" s="14"/>
      <c r="AC64" s="14"/>
      <c r="AD64" s="6"/>
      <c r="AE64" s="6"/>
      <c r="AF64" s="6"/>
      <c r="AG64" s="6"/>
      <c r="AH64" s="6"/>
      <c r="AI64" s="6"/>
    </row>
    <row r="65" spans="2:35" ht="16" x14ac:dyDescent="0.2">
      <c r="B65" s="18"/>
      <c r="C65" s="15"/>
      <c r="D65" s="15"/>
      <c r="E65" s="36"/>
      <c r="F65" s="35"/>
      <c r="I65" s="17"/>
      <c r="J65" s="17"/>
      <c r="K65" s="17"/>
      <c r="L65" s="17"/>
      <c r="M65" s="17"/>
      <c r="N65" s="18"/>
      <c r="O65" s="18"/>
      <c r="P65" s="18"/>
      <c r="Q65" s="17"/>
      <c r="R65" s="17"/>
      <c r="S65" s="17"/>
      <c r="T65" s="14"/>
      <c r="U65" s="16"/>
      <c r="V65" s="17"/>
      <c r="W65" s="16"/>
      <c r="X65" s="16"/>
      <c r="Y65" s="15"/>
      <c r="Z65" s="14"/>
      <c r="AA65" s="8"/>
      <c r="AB65" s="14"/>
      <c r="AC65" s="14"/>
      <c r="AD65" s="6"/>
      <c r="AE65" s="6"/>
      <c r="AF65" s="6"/>
      <c r="AG65" s="6"/>
      <c r="AH65" s="6"/>
    </row>
    <row r="66" spans="2:35" ht="16" x14ac:dyDescent="0.2">
      <c r="B66" s="18"/>
      <c r="C66" s="15"/>
      <c r="D66" s="15"/>
      <c r="E66" s="36"/>
      <c r="F66" s="35"/>
      <c r="I66" s="17"/>
      <c r="J66" s="17"/>
      <c r="K66" s="17"/>
      <c r="L66" s="17"/>
      <c r="M66" s="17"/>
      <c r="N66" s="18"/>
      <c r="O66" s="18"/>
      <c r="P66" s="18"/>
      <c r="Q66" s="17"/>
      <c r="R66" s="17"/>
      <c r="S66" s="17"/>
      <c r="T66" s="14"/>
      <c r="U66" s="16"/>
      <c r="V66" s="17"/>
      <c r="W66" s="16"/>
      <c r="X66" s="16"/>
      <c r="Y66" s="15"/>
      <c r="Z66" s="14"/>
      <c r="AA66" s="8"/>
      <c r="AB66" s="14"/>
      <c r="AC66" s="14"/>
      <c r="AD66" s="6"/>
      <c r="AE66" s="6"/>
      <c r="AF66" s="6"/>
      <c r="AG66" s="6"/>
      <c r="AH66" s="6"/>
      <c r="AI66" s="6"/>
    </row>
    <row r="67" spans="2:35" ht="16" x14ac:dyDescent="0.2">
      <c r="B67" s="18"/>
      <c r="C67" s="15"/>
      <c r="D67" s="15"/>
      <c r="E67" s="36"/>
      <c r="F67" s="35"/>
      <c r="I67" s="17"/>
      <c r="J67" s="17"/>
      <c r="K67" s="17"/>
      <c r="L67" s="17"/>
      <c r="M67" s="17"/>
      <c r="N67" s="18"/>
      <c r="O67" s="18"/>
      <c r="P67" s="18"/>
      <c r="Q67" s="17"/>
      <c r="R67" s="17"/>
      <c r="S67" s="17"/>
      <c r="T67" s="14"/>
      <c r="U67" s="16"/>
      <c r="V67" s="17"/>
      <c r="W67" s="16"/>
      <c r="X67" s="16"/>
      <c r="Y67" s="15"/>
      <c r="Z67" s="14"/>
      <c r="AA67" s="8"/>
      <c r="AB67" s="14"/>
      <c r="AC67" s="14"/>
      <c r="AD67" s="6"/>
      <c r="AE67" s="6"/>
      <c r="AF67" s="6"/>
      <c r="AG67" s="6"/>
      <c r="AH67" s="6"/>
    </row>
    <row r="68" spans="2:35" ht="16" x14ac:dyDescent="0.2">
      <c r="B68" s="18"/>
      <c r="C68" s="15"/>
      <c r="D68" s="15"/>
      <c r="E68" s="36"/>
      <c r="F68" s="35"/>
      <c r="I68" s="17"/>
      <c r="J68" s="17"/>
      <c r="K68" s="17"/>
      <c r="L68" s="17"/>
      <c r="M68" s="17"/>
      <c r="N68" s="18"/>
      <c r="O68" s="18"/>
      <c r="P68" s="18"/>
      <c r="Q68" s="17"/>
      <c r="R68" s="17"/>
      <c r="S68" s="17"/>
      <c r="T68" s="14"/>
      <c r="U68" s="16"/>
      <c r="V68" s="17"/>
      <c r="W68" s="16"/>
      <c r="X68" s="16"/>
      <c r="Y68" s="15"/>
      <c r="Z68" s="14"/>
      <c r="AA68" s="8"/>
      <c r="AB68" s="14"/>
      <c r="AC68" s="14"/>
      <c r="AD68" s="6"/>
      <c r="AE68" s="6"/>
      <c r="AF68" s="6"/>
      <c r="AG68" s="6"/>
      <c r="AH68" s="6"/>
      <c r="AI68" s="6"/>
    </row>
    <row r="69" spans="2:35" ht="16" x14ac:dyDescent="0.2">
      <c r="B69" s="18"/>
      <c r="C69" s="15"/>
      <c r="D69" s="15"/>
      <c r="E69" s="36"/>
      <c r="F69" s="35"/>
      <c r="I69" s="17"/>
      <c r="J69" s="17"/>
      <c r="K69" s="17"/>
      <c r="L69" s="17"/>
      <c r="M69" s="17"/>
      <c r="N69" s="18"/>
      <c r="O69" s="18"/>
      <c r="P69" s="18"/>
      <c r="Q69" s="17"/>
      <c r="R69" s="17"/>
      <c r="S69" s="17"/>
      <c r="T69" s="14"/>
      <c r="U69" s="16"/>
      <c r="V69" s="17"/>
      <c r="W69" s="16"/>
      <c r="X69" s="16"/>
      <c r="Y69" s="15"/>
      <c r="Z69" s="14"/>
      <c r="AA69" s="8"/>
      <c r="AB69" s="14"/>
      <c r="AC69" s="14"/>
      <c r="AD69" s="6"/>
      <c r="AE69" s="6"/>
      <c r="AF69" s="6"/>
      <c r="AG69" s="6"/>
      <c r="AH69" s="6"/>
      <c r="AI69" s="6"/>
    </row>
    <row r="70" spans="2:35" ht="16" x14ac:dyDescent="0.2">
      <c r="B70" s="18"/>
      <c r="C70" s="15"/>
      <c r="D70" s="15"/>
      <c r="E70" s="36"/>
      <c r="F70" s="35"/>
      <c r="I70" s="17"/>
      <c r="J70" s="17"/>
      <c r="K70" s="17"/>
      <c r="L70" s="17"/>
      <c r="M70" s="17"/>
      <c r="N70" s="18"/>
      <c r="O70" s="18"/>
      <c r="P70" s="18"/>
      <c r="Q70" s="17"/>
      <c r="R70" s="17"/>
      <c r="S70" s="17"/>
      <c r="T70" s="14"/>
      <c r="U70" s="16"/>
      <c r="V70" s="17"/>
      <c r="W70" s="16"/>
      <c r="X70" s="16"/>
      <c r="Y70" s="15"/>
      <c r="Z70" s="14"/>
      <c r="AA70" s="8"/>
      <c r="AB70" s="14"/>
      <c r="AC70" s="14"/>
      <c r="AD70" s="6"/>
      <c r="AE70" s="6"/>
      <c r="AF70" s="6"/>
      <c r="AG70" s="6"/>
      <c r="AH70" s="6"/>
      <c r="AI70" s="6"/>
    </row>
    <row r="71" spans="2:35" ht="16" x14ac:dyDescent="0.2">
      <c r="B71" s="18"/>
      <c r="C71" s="15"/>
      <c r="D71" s="15"/>
      <c r="E71" s="36"/>
      <c r="F71" s="35"/>
      <c r="I71" s="17"/>
      <c r="J71" s="17"/>
      <c r="K71" s="17"/>
      <c r="L71" s="17"/>
      <c r="M71" s="17"/>
      <c r="N71" s="18"/>
      <c r="O71" s="18"/>
      <c r="P71" s="18"/>
      <c r="Q71" s="17"/>
      <c r="R71" s="17"/>
      <c r="S71" s="17"/>
      <c r="T71" s="14"/>
      <c r="U71" s="16"/>
      <c r="V71" s="17"/>
      <c r="W71" s="16"/>
      <c r="X71" s="16"/>
      <c r="Y71" s="15"/>
      <c r="Z71" s="14"/>
      <c r="AA71" s="8"/>
      <c r="AB71" s="14"/>
      <c r="AC71" s="14"/>
      <c r="AD71" s="6"/>
      <c r="AE71" s="6"/>
      <c r="AF71" s="6"/>
      <c r="AG71" s="6"/>
      <c r="AH71" s="6"/>
      <c r="AI71" s="6"/>
    </row>
    <row r="72" spans="2:35" ht="16" x14ac:dyDescent="0.2">
      <c r="B72" s="18"/>
      <c r="C72" s="15"/>
      <c r="D72" s="15"/>
      <c r="E72" s="36"/>
      <c r="F72" s="35"/>
      <c r="I72" s="17"/>
      <c r="J72" s="17"/>
      <c r="K72" s="17"/>
      <c r="L72" s="17"/>
      <c r="M72" s="17"/>
      <c r="N72" s="18"/>
      <c r="O72" s="18"/>
      <c r="P72" s="18"/>
      <c r="Q72" s="17"/>
      <c r="R72" s="17"/>
      <c r="S72" s="17"/>
      <c r="T72" s="14"/>
      <c r="U72" s="16"/>
      <c r="V72" s="17"/>
      <c r="W72" s="16"/>
      <c r="X72" s="16"/>
      <c r="Y72" s="15"/>
      <c r="Z72" s="14"/>
      <c r="AA72" s="8"/>
      <c r="AB72" s="14"/>
      <c r="AC72" s="14"/>
      <c r="AD72" s="6"/>
      <c r="AE72" s="6"/>
      <c r="AF72" s="6"/>
      <c r="AG72" s="6"/>
      <c r="AH72" s="6"/>
      <c r="AI72" s="6"/>
    </row>
    <row r="73" spans="2:35" ht="16" x14ac:dyDescent="0.2">
      <c r="B73" s="18"/>
      <c r="C73" s="15"/>
      <c r="D73" s="15"/>
      <c r="E73" s="36"/>
      <c r="F73" s="35"/>
      <c r="I73" s="17"/>
      <c r="J73" s="17"/>
      <c r="K73" s="17"/>
      <c r="L73" s="17"/>
      <c r="M73" s="17"/>
      <c r="N73" s="18"/>
      <c r="O73" s="18"/>
      <c r="P73" s="18"/>
      <c r="Q73" s="17"/>
      <c r="R73" s="17"/>
      <c r="S73" s="17"/>
      <c r="T73" s="14"/>
      <c r="U73" s="16"/>
      <c r="V73" s="17"/>
      <c r="W73" s="16"/>
      <c r="X73" s="16"/>
      <c r="Y73" s="15"/>
      <c r="Z73" s="14"/>
      <c r="AA73" s="8"/>
      <c r="AB73" s="14"/>
      <c r="AC73" s="14"/>
      <c r="AD73" s="6"/>
      <c r="AE73" s="6"/>
      <c r="AF73" s="6"/>
      <c r="AG73" s="6"/>
      <c r="AH73" s="6"/>
      <c r="AI73" s="6"/>
    </row>
    <row r="74" spans="2:35" ht="16" x14ac:dyDescent="0.2">
      <c r="B74" s="18"/>
      <c r="C74" s="15"/>
      <c r="D74" s="15"/>
      <c r="E74" s="36"/>
      <c r="F74" s="35"/>
      <c r="I74" s="17"/>
      <c r="J74" s="17"/>
      <c r="K74" s="17"/>
      <c r="L74" s="17"/>
      <c r="M74" s="17"/>
      <c r="N74" s="18"/>
      <c r="O74" s="18"/>
      <c r="P74" s="18"/>
      <c r="Q74" s="17"/>
      <c r="R74" s="17"/>
      <c r="S74" s="17"/>
      <c r="T74" s="14"/>
      <c r="U74" s="16"/>
      <c r="V74" s="17"/>
      <c r="W74" s="16"/>
      <c r="X74" s="16"/>
      <c r="Y74" s="15"/>
      <c r="Z74" s="14"/>
      <c r="AA74" s="14"/>
      <c r="AB74" s="14"/>
      <c r="AC74" s="14"/>
      <c r="AD74" s="6"/>
      <c r="AE74" s="6"/>
      <c r="AF74" s="6"/>
      <c r="AG74" s="6"/>
      <c r="AH74" s="6"/>
      <c r="AI74" s="6"/>
    </row>
    <row r="75" spans="2:35" ht="16" x14ac:dyDescent="0.2">
      <c r="B75" s="18"/>
      <c r="C75" s="15"/>
      <c r="D75" s="15"/>
      <c r="E75" s="36"/>
      <c r="F75" s="35"/>
      <c r="I75" s="17"/>
      <c r="J75" s="17"/>
      <c r="K75" s="17"/>
      <c r="L75" s="17"/>
      <c r="M75" s="17"/>
      <c r="N75" s="18"/>
      <c r="O75" s="18"/>
      <c r="P75" s="18"/>
      <c r="Q75" s="17"/>
      <c r="R75" s="17"/>
      <c r="S75" s="17"/>
      <c r="T75" s="14"/>
      <c r="U75" s="16"/>
      <c r="V75" s="17"/>
      <c r="W75" s="16"/>
      <c r="X75" s="16"/>
      <c r="Y75" s="15"/>
      <c r="Z75" s="14"/>
      <c r="AA75" s="14"/>
      <c r="AB75" s="14"/>
      <c r="AC75" s="14"/>
      <c r="AD75" s="6"/>
      <c r="AE75" s="6"/>
      <c r="AF75" s="6"/>
      <c r="AG75" s="6"/>
      <c r="AH75" s="6"/>
      <c r="AI75" s="6"/>
    </row>
    <row r="76" spans="2:35" ht="16" x14ac:dyDescent="0.2">
      <c r="B76" s="18"/>
      <c r="C76" s="15"/>
      <c r="D76" s="15"/>
      <c r="E76" s="36"/>
      <c r="F76" s="35"/>
      <c r="I76" s="17"/>
      <c r="J76" s="17"/>
      <c r="K76" s="17"/>
      <c r="L76" s="17"/>
      <c r="M76" s="17"/>
      <c r="N76" s="18"/>
      <c r="O76" s="18"/>
      <c r="P76" s="18"/>
      <c r="Q76" s="17"/>
      <c r="R76" s="17"/>
      <c r="S76" s="17"/>
      <c r="T76" s="14"/>
      <c r="U76" s="16"/>
      <c r="V76" s="17"/>
      <c r="W76" s="16"/>
      <c r="X76" s="16"/>
      <c r="Y76" s="15"/>
      <c r="Z76" s="14"/>
      <c r="AA76" s="14"/>
      <c r="AB76" s="14"/>
      <c r="AC76" s="14"/>
      <c r="AD76" s="6"/>
      <c r="AE76" s="6"/>
      <c r="AF76" s="6"/>
      <c r="AG76" s="6"/>
      <c r="AH76" s="6"/>
      <c r="AI76" s="6"/>
    </row>
    <row r="77" spans="2:35" ht="16" x14ac:dyDescent="0.2">
      <c r="B77" s="18"/>
      <c r="C77" s="15"/>
      <c r="D77" s="15"/>
      <c r="E77" s="36"/>
      <c r="F77" s="35"/>
      <c r="I77" s="17"/>
      <c r="J77" s="17"/>
      <c r="K77" s="17"/>
      <c r="L77" s="17"/>
      <c r="M77" s="17"/>
      <c r="N77" s="18"/>
      <c r="O77" s="18"/>
      <c r="P77" s="18"/>
      <c r="Q77" s="17"/>
      <c r="R77" s="17"/>
      <c r="S77" s="17"/>
      <c r="T77" s="14"/>
      <c r="U77" s="16"/>
      <c r="V77" s="17"/>
      <c r="W77" s="16"/>
      <c r="X77" s="16"/>
      <c r="Y77" s="15"/>
      <c r="Z77" s="14"/>
      <c r="AA77" s="14"/>
      <c r="AB77" s="14"/>
      <c r="AC77" s="14"/>
      <c r="AD77" s="6"/>
      <c r="AE77" s="6"/>
      <c r="AF77" s="6"/>
      <c r="AG77" s="6"/>
      <c r="AH77" s="6"/>
      <c r="AI77" s="6"/>
    </row>
    <row r="78" spans="2:35" ht="16" x14ac:dyDescent="0.2">
      <c r="B78" s="18"/>
      <c r="C78" s="15"/>
      <c r="D78" s="15"/>
      <c r="E78" s="36"/>
      <c r="F78" s="35"/>
      <c r="I78" s="17"/>
      <c r="J78" s="17"/>
      <c r="K78" s="17"/>
      <c r="L78" s="17"/>
      <c r="M78" s="17"/>
      <c r="N78" s="18"/>
      <c r="O78" s="18"/>
      <c r="T78" s="14"/>
      <c r="U78" s="16"/>
      <c r="V78" s="17"/>
      <c r="W78" s="16"/>
      <c r="X78" s="16"/>
      <c r="Y78" s="15"/>
      <c r="Z78" s="14"/>
      <c r="AA78" s="14"/>
      <c r="AB78" s="14"/>
      <c r="AC78" s="14"/>
      <c r="AD78" s="6"/>
      <c r="AE78" s="6"/>
      <c r="AF78" s="6"/>
      <c r="AG78" s="6"/>
      <c r="AH78" s="6"/>
      <c r="AI78" s="6"/>
    </row>
    <row r="79" spans="2:35" ht="16" x14ac:dyDescent="0.2">
      <c r="B79" s="18"/>
      <c r="C79" s="15"/>
      <c r="D79" s="15"/>
      <c r="E79" s="36"/>
      <c r="F79" s="35"/>
      <c r="I79" s="17"/>
      <c r="J79" s="17"/>
      <c r="K79" s="17"/>
      <c r="L79" s="17"/>
      <c r="M79" s="17"/>
      <c r="N79" s="18"/>
      <c r="O79" s="18"/>
      <c r="P79" s="18"/>
      <c r="Q79" s="17"/>
      <c r="R79" s="17"/>
      <c r="S79" s="17"/>
      <c r="T79" s="14"/>
      <c r="U79" s="16"/>
      <c r="V79" s="17"/>
      <c r="W79" s="16"/>
      <c r="X79" s="16"/>
      <c r="Y79" s="15"/>
      <c r="Z79" s="14"/>
      <c r="AA79" s="14"/>
      <c r="AB79" s="14"/>
      <c r="AC79" s="14"/>
      <c r="AD79" s="6"/>
      <c r="AE79" s="6"/>
      <c r="AF79" s="6"/>
      <c r="AG79" s="6"/>
      <c r="AH79" s="6"/>
      <c r="AI79" s="6"/>
    </row>
    <row r="80" spans="2:35" ht="16" x14ac:dyDescent="0.2">
      <c r="B80" s="18"/>
      <c r="C80" s="15"/>
      <c r="D80" s="15"/>
      <c r="E80" s="36"/>
      <c r="F80" s="35"/>
      <c r="I80" s="17"/>
      <c r="J80" s="17"/>
      <c r="K80" s="17"/>
      <c r="L80" s="17"/>
      <c r="M80" s="17"/>
      <c r="N80" s="18"/>
      <c r="O80" s="18"/>
      <c r="P80" s="18"/>
      <c r="Q80" s="17"/>
      <c r="R80" s="17"/>
      <c r="S80" s="17"/>
      <c r="T80" s="14"/>
      <c r="U80" s="16"/>
      <c r="V80" s="17"/>
      <c r="W80" s="16"/>
      <c r="X80" s="16"/>
      <c r="Y80" s="15"/>
      <c r="Z80" s="14"/>
      <c r="AA80" s="14"/>
      <c r="AB80" s="14"/>
      <c r="AC80" s="14"/>
      <c r="AD80" s="6"/>
      <c r="AE80" s="6"/>
      <c r="AF80" s="6"/>
      <c r="AG80" s="6"/>
      <c r="AH80" s="6"/>
      <c r="AI80" s="6"/>
    </row>
    <row r="81" spans="1:35" ht="16" x14ac:dyDescent="0.2">
      <c r="B81" s="18"/>
      <c r="C81" s="15"/>
      <c r="D81" s="15"/>
      <c r="E81" s="36"/>
      <c r="F81" s="35"/>
      <c r="I81" s="17"/>
      <c r="J81" s="17"/>
      <c r="K81" s="17"/>
      <c r="L81" s="17"/>
      <c r="M81" s="17"/>
      <c r="N81" s="18"/>
      <c r="O81" s="18"/>
      <c r="P81" s="18"/>
      <c r="Q81" s="17"/>
      <c r="R81" s="17"/>
      <c r="S81" s="17"/>
      <c r="T81" s="14"/>
      <c r="U81" s="16"/>
      <c r="V81" s="17"/>
      <c r="W81" s="16"/>
      <c r="X81" s="16"/>
      <c r="Y81" s="15"/>
      <c r="Z81" s="14"/>
      <c r="AA81" s="14"/>
      <c r="AB81" s="14"/>
      <c r="AC81" s="14"/>
      <c r="AD81" s="6"/>
      <c r="AE81" s="6"/>
      <c r="AF81" s="6"/>
      <c r="AG81" s="6"/>
      <c r="AH81" s="6"/>
      <c r="AI81" s="6"/>
    </row>
    <row r="82" spans="1:35" ht="16" x14ac:dyDescent="0.2">
      <c r="B82" s="18"/>
      <c r="C82" s="15"/>
      <c r="D82" s="15"/>
      <c r="E82" s="36"/>
      <c r="F82" s="35"/>
      <c r="I82" s="17"/>
      <c r="J82" s="17"/>
      <c r="K82" s="17"/>
      <c r="L82" s="17"/>
      <c r="M82" s="17"/>
      <c r="N82" s="18"/>
      <c r="O82" s="18"/>
      <c r="P82" s="18"/>
      <c r="Q82" s="17"/>
      <c r="R82" s="17"/>
      <c r="S82" s="17"/>
      <c r="T82" s="14"/>
      <c r="U82" s="16"/>
      <c r="V82" s="17"/>
      <c r="W82" s="16"/>
      <c r="X82" s="16"/>
      <c r="Y82" s="15"/>
      <c r="Z82" s="14"/>
      <c r="AA82" s="14"/>
      <c r="AB82" s="14"/>
      <c r="AC82" s="14"/>
      <c r="AD82" s="6"/>
      <c r="AE82" s="6"/>
      <c r="AF82" s="6"/>
      <c r="AG82" s="6"/>
      <c r="AH82" s="6"/>
      <c r="AI82" s="6"/>
    </row>
    <row r="83" spans="1:35" ht="16" x14ac:dyDescent="0.2">
      <c r="B83" s="18"/>
      <c r="C83" s="15"/>
      <c r="D83" s="15"/>
      <c r="E83" s="36"/>
      <c r="F83" s="35"/>
      <c r="I83" s="17"/>
      <c r="J83" s="17"/>
      <c r="K83" s="17"/>
      <c r="L83" s="17"/>
      <c r="M83" s="17"/>
      <c r="N83" s="18"/>
      <c r="O83" s="18"/>
      <c r="P83" s="18"/>
      <c r="Q83" s="17"/>
      <c r="R83" s="17"/>
      <c r="S83" s="17"/>
      <c r="T83" s="14"/>
      <c r="U83" s="16"/>
      <c r="V83" s="17"/>
      <c r="W83" s="16"/>
      <c r="X83" s="16"/>
      <c r="Y83" s="15"/>
      <c r="Z83" s="14"/>
      <c r="AA83" s="14"/>
      <c r="AB83" s="14"/>
      <c r="AC83" s="14"/>
      <c r="AD83" s="6"/>
      <c r="AE83" s="6"/>
      <c r="AF83" s="6"/>
      <c r="AG83" s="6"/>
      <c r="AH83" s="6"/>
      <c r="AI83" s="6"/>
    </row>
    <row r="84" spans="1:35" ht="16" x14ac:dyDescent="0.2">
      <c r="B84" s="18"/>
      <c r="C84" s="15"/>
      <c r="D84" s="15"/>
      <c r="E84" s="36"/>
      <c r="F84" s="35"/>
      <c r="I84" s="17"/>
      <c r="J84" s="17"/>
      <c r="K84" s="17"/>
      <c r="L84" s="17"/>
      <c r="M84" s="17"/>
      <c r="N84" s="18"/>
      <c r="O84" s="18"/>
      <c r="P84" s="18"/>
      <c r="Q84" s="17"/>
      <c r="R84" s="17"/>
      <c r="S84" s="17"/>
      <c r="T84" s="14"/>
      <c r="U84" s="16"/>
      <c r="V84" s="17"/>
      <c r="W84" s="16"/>
      <c r="X84" s="16"/>
      <c r="Y84" s="15"/>
      <c r="Z84" s="14"/>
      <c r="AA84" s="14"/>
      <c r="AB84" s="14"/>
      <c r="AC84" s="14"/>
      <c r="AD84" s="6"/>
      <c r="AE84" s="6"/>
      <c r="AF84" s="6"/>
      <c r="AG84" s="6"/>
      <c r="AH84" s="6"/>
      <c r="AI84" s="6"/>
    </row>
    <row r="85" spans="1:35" ht="16" x14ac:dyDescent="0.2">
      <c r="B85" s="18"/>
      <c r="C85" s="15"/>
      <c r="D85" s="15"/>
      <c r="E85" s="36"/>
      <c r="F85" s="35"/>
      <c r="I85" s="17"/>
      <c r="J85" s="17"/>
      <c r="K85" s="17"/>
      <c r="L85" s="17"/>
      <c r="M85" s="17"/>
      <c r="N85" s="18"/>
      <c r="O85" s="18"/>
      <c r="P85" s="18"/>
      <c r="Q85" s="17"/>
      <c r="R85" s="17"/>
      <c r="S85" s="17"/>
      <c r="T85" s="14"/>
      <c r="U85" s="16"/>
      <c r="V85" s="17"/>
      <c r="W85" s="16"/>
      <c r="X85" s="16"/>
      <c r="Y85" s="15"/>
      <c r="Z85" s="14"/>
      <c r="AA85" s="14"/>
      <c r="AB85" s="14"/>
      <c r="AC85" s="14"/>
      <c r="AD85" s="6"/>
      <c r="AE85" s="6"/>
      <c r="AF85" s="6"/>
      <c r="AG85" s="6"/>
      <c r="AH85" s="6"/>
      <c r="AI85" s="6"/>
    </row>
    <row r="86" spans="1:35" x14ac:dyDescent="0.15">
      <c r="B86" s="18"/>
      <c r="C86" s="15"/>
      <c r="D86" s="15"/>
      <c r="E86" s="36"/>
      <c r="F86" s="15"/>
      <c r="I86" s="17"/>
      <c r="J86" s="17"/>
      <c r="K86" s="17"/>
      <c r="L86" s="17"/>
      <c r="M86" s="17"/>
      <c r="N86" s="18"/>
      <c r="O86" s="18"/>
      <c r="P86" s="18"/>
      <c r="Q86" s="17"/>
      <c r="R86" s="17"/>
      <c r="S86" s="17"/>
      <c r="T86" s="14"/>
      <c r="U86" s="16"/>
      <c r="V86" s="17"/>
      <c r="W86" s="16"/>
      <c r="X86" s="16"/>
      <c r="Y86" s="15"/>
      <c r="Z86" s="14"/>
      <c r="AA86" s="14"/>
      <c r="AB86" s="14"/>
      <c r="AC86" s="14"/>
      <c r="AD86" s="6"/>
      <c r="AE86" s="6"/>
      <c r="AF86" s="6"/>
      <c r="AG86" s="6"/>
      <c r="AH86" s="6"/>
      <c r="AI86" s="6"/>
    </row>
    <row r="87" spans="1:35" x14ac:dyDescent="0.15">
      <c r="A87" s="25"/>
      <c r="B87" s="18"/>
      <c r="C87" s="17"/>
      <c r="D87" s="15"/>
      <c r="E87" s="36"/>
      <c r="F87" s="15"/>
      <c r="I87" s="17"/>
      <c r="J87" s="17"/>
      <c r="K87" s="17"/>
      <c r="L87" s="17"/>
      <c r="M87" s="17"/>
      <c r="N87" s="18"/>
      <c r="O87" s="18"/>
      <c r="P87" s="18"/>
      <c r="Q87" s="17"/>
      <c r="R87" s="17"/>
      <c r="S87" s="17"/>
      <c r="T87" s="14"/>
      <c r="U87" s="16"/>
      <c r="V87" s="17"/>
      <c r="W87" s="16"/>
      <c r="X87" s="16"/>
      <c r="Y87" s="15"/>
      <c r="Z87" s="14"/>
      <c r="AA87" s="8"/>
      <c r="AB87" s="14"/>
      <c r="AC87" s="14"/>
      <c r="AD87" s="6"/>
      <c r="AE87" s="6"/>
      <c r="AF87" s="6"/>
      <c r="AG87" s="6"/>
      <c r="AH87" s="6"/>
      <c r="AI87" s="6"/>
    </row>
    <row r="88" spans="1:35" x14ac:dyDescent="0.15">
      <c r="B88" s="21"/>
      <c r="D88" s="23"/>
      <c r="E88" s="36"/>
      <c r="F88" s="15"/>
      <c r="I88" s="17"/>
      <c r="J88" s="17"/>
      <c r="K88" s="17"/>
      <c r="L88" s="17"/>
      <c r="M88" s="17"/>
      <c r="N88" s="18"/>
      <c r="O88" s="18"/>
      <c r="P88" s="18"/>
      <c r="Q88" s="17"/>
      <c r="R88" s="17"/>
      <c r="S88" s="17"/>
      <c r="T88" s="14"/>
      <c r="U88" s="16"/>
      <c r="V88" s="17"/>
      <c r="W88" s="16"/>
      <c r="X88" s="16"/>
      <c r="Y88" s="15"/>
      <c r="Z88" s="14"/>
      <c r="AA88" s="8"/>
      <c r="AB88" s="14"/>
      <c r="AC88" s="14"/>
      <c r="AD88" s="6"/>
      <c r="AE88" s="6"/>
      <c r="AF88" s="6"/>
      <c r="AG88" s="6"/>
      <c r="AH88" s="6"/>
      <c r="AI88" s="6"/>
    </row>
    <row r="89" spans="1:35" ht="16" x14ac:dyDescent="0.2">
      <c r="B89" s="18"/>
      <c r="C89" s="15"/>
      <c r="D89" s="15"/>
      <c r="E89" s="36"/>
      <c r="F89" s="35"/>
      <c r="I89" s="17"/>
      <c r="J89" s="17"/>
      <c r="K89" s="17"/>
      <c r="L89" s="17"/>
      <c r="M89" s="17"/>
      <c r="N89" s="18"/>
      <c r="O89" s="18"/>
      <c r="P89" s="18"/>
      <c r="Q89" s="17"/>
      <c r="R89" s="17"/>
      <c r="S89" s="17"/>
      <c r="T89" s="14"/>
      <c r="U89" s="16"/>
      <c r="V89" s="17"/>
      <c r="W89" s="16"/>
      <c r="X89" s="16"/>
      <c r="Y89" s="15"/>
      <c r="Z89" s="14"/>
      <c r="AA89" s="8"/>
      <c r="AB89" s="14"/>
      <c r="AC89" s="14"/>
      <c r="AD89" s="6"/>
      <c r="AE89" s="6"/>
      <c r="AF89" s="6"/>
      <c r="AG89" s="6"/>
      <c r="AH89" s="6"/>
      <c r="AI89" s="6"/>
    </row>
    <row r="90" spans="1:35" ht="16" x14ac:dyDescent="0.2">
      <c r="B90" s="18"/>
      <c r="C90" s="15"/>
      <c r="D90" s="15"/>
      <c r="E90" s="36"/>
      <c r="F90" s="35"/>
      <c r="I90" s="17"/>
      <c r="J90" s="17"/>
      <c r="K90" s="17"/>
      <c r="L90" s="17"/>
      <c r="M90" s="17"/>
      <c r="N90" s="18"/>
      <c r="O90" s="18"/>
      <c r="P90" s="18"/>
      <c r="Q90" s="17"/>
      <c r="R90" s="17"/>
      <c r="S90" s="17"/>
      <c r="T90" s="14"/>
      <c r="U90" s="16"/>
      <c r="V90" s="17"/>
      <c r="W90" s="16"/>
      <c r="X90" s="16"/>
      <c r="Y90" s="15"/>
      <c r="Z90" s="14"/>
      <c r="AA90" s="8"/>
      <c r="AB90" s="14"/>
      <c r="AC90" s="14"/>
      <c r="AD90" s="6"/>
      <c r="AE90" s="6"/>
      <c r="AF90" s="6"/>
      <c r="AG90" s="6"/>
      <c r="AH90" s="6"/>
      <c r="AI90" s="6"/>
    </row>
    <row r="91" spans="1:35" ht="16" x14ac:dyDescent="0.2">
      <c r="B91" s="18"/>
      <c r="C91" s="15"/>
      <c r="D91" s="15"/>
      <c r="E91" s="36"/>
      <c r="F91" s="35"/>
      <c r="I91" s="17"/>
      <c r="J91" s="17"/>
      <c r="K91" s="17"/>
      <c r="L91" s="17"/>
      <c r="M91" s="17"/>
      <c r="N91" s="18"/>
      <c r="O91" s="18"/>
      <c r="P91" s="18"/>
      <c r="Q91" s="17"/>
      <c r="R91" s="17"/>
      <c r="S91" s="17"/>
      <c r="T91" s="14"/>
      <c r="U91" s="16"/>
      <c r="V91" s="17"/>
      <c r="W91" s="16"/>
      <c r="X91" s="16"/>
      <c r="Y91" s="15"/>
      <c r="Z91" s="14"/>
      <c r="AA91" s="8"/>
      <c r="AB91" s="14"/>
      <c r="AC91" s="14"/>
      <c r="AD91" s="6"/>
      <c r="AE91" s="6"/>
      <c r="AF91" s="6"/>
      <c r="AG91" s="6"/>
      <c r="AH91" s="6"/>
      <c r="AI91" s="6"/>
    </row>
    <row r="92" spans="1:35" ht="16" x14ac:dyDescent="0.2">
      <c r="B92" s="18"/>
      <c r="C92" s="15"/>
      <c r="D92" s="15"/>
      <c r="E92" s="36"/>
      <c r="F92" s="35"/>
      <c r="I92" s="17"/>
      <c r="J92" s="17"/>
      <c r="K92" s="17"/>
      <c r="L92" s="17"/>
      <c r="M92" s="17"/>
      <c r="N92" s="18"/>
      <c r="O92" s="18"/>
      <c r="P92" s="18"/>
      <c r="Q92" s="17"/>
      <c r="R92" s="17"/>
      <c r="S92" s="17"/>
      <c r="T92" s="14"/>
      <c r="U92" s="16"/>
      <c r="V92" s="17"/>
      <c r="W92" s="16"/>
      <c r="X92" s="16"/>
      <c r="Y92" s="15"/>
      <c r="Z92" s="14"/>
      <c r="AA92" s="8"/>
      <c r="AB92" s="14"/>
      <c r="AC92" s="14"/>
      <c r="AD92" s="6"/>
      <c r="AE92" s="6"/>
      <c r="AF92" s="6"/>
      <c r="AG92" s="6"/>
      <c r="AH92" s="6"/>
      <c r="AI92" s="6"/>
    </row>
    <row r="93" spans="1:35" ht="16" x14ac:dyDescent="0.2">
      <c r="B93" s="18"/>
      <c r="C93" s="15"/>
      <c r="D93" s="15"/>
      <c r="E93" s="36"/>
      <c r="F93" s="35"/>
      <c r="I93" s="17"/>
      <c r="J93" s="17"/>
      <c r="K93" s="17"/>
      <c r="L93" s="17"/>
      <c r="M93" s="17"/>
      <c r="N93" s="18"/>
      <c r="O93" s="18"/>
      <c r="P93" s="18"/>
      <c r="Q93" s="17"/>
      <c r="R93" s="17"/>
      <c r="S93" s="17"/>
      <c r="T93" s="14"/>
      <c r="U93" s="16"/>
      <c r="V93" s="17"/>
      <c r="W93" s="16"/>
      <c r="X93" s="16"/>
      <c r="Y93" s="15"/>
      <c r="Z93" s="14"/>
      <c r="AA93" s="8"/>
      <c r="AB93" s="14"/>
      <c r="AC93" s="14"/>
      <c r="AD93" s="6"/>
      <c r="AE93" s="6"/>
      <c r="AF93" s="6"/>
      <c r="AG93" s="6"/>
      <c r="AH93" s="6"/>
    </row>
    <row r="94" spans="1:35" ht="16" x14ac:dyDescent="0.2">
      <c r="B94" s="18"/>
      <c r="C94" s="15"/>
      <c r="D94" s="15"/>
      <c r="E94" s="36"/>
      <c r="F94" s="35"/>
      <c r="I94" s="17"/>
      <c r="J94" s="17"/>
      <c r="K94" s="17"/>
      <c r="L94" s="17"/>
      <c r="M94" s="17"/>
      <c r="N94" s="18"/>
      <c r="O94" s="18"/>
      <c r="P94" s="18"/>
      <c r="Q94" s="17"/>
      <c r="R94" s="17"/>
      <c r="S94" s="17"/>
      <c r="T94" s="14"/>
      <c r="U94" s="16"/>
      <c r="V94" s="17"/>
      <c r="W94" s="16"/>
      <c r="X94" s="16"/>
      <c r="Y94" s="15"/>
      <c r="Z94" s="14"/>
      <c r="AA94" s="8"/>
      <c r="AB94" s="14"/>
      <c r="AC94" s="14"/>
      <c r="AD94" s="6"/>
      <c r="AE94" s="6"/>
      <c r="AF94" s="6"/>
      <c r="AG94" s="6"/>
      <c r="AH94" s="6"/>
      <c r="AI94" s="6"/>
    </row>
    <row r="95" spans="1:35" ht="16" x14ac:dyDescent="0.2">
      <c r="B95" s="18"/>
      <c r="C95" s="15"/>
      <c r="D95" s="15"/>
      <c r="E95" s="36"/>
      <c r="F95" s="35"/>
      <c r="I95" s="17"/>
      <c r="J95" s="17"/>
      <c r="K95" s="17"/>
      <c r="L95" s="17"/>
      <c r="M95" s="17"/>
      <c r="N95" s="18"/>
      <c r="O95" s="18"/>
      <c r="P95" s="18"/>
      <c r="Q95" s="17"/>
      <c r="R95" s="17"/>
      <c r="S95" s="17"/>
      <c r="T95" s="14"/>
      <c r="U95" s="16"/>
      <c r="V95" s="17"/>
      <c r="W95" s="16"/>
      <c r="X95" s="16"/>
      <c r="Y95" s="15"/>
      <c r="Z95" s="14"/>
      <c r="AA95" s="8"/>
      <c r="AB95" s="14"/>
      <c r="AC95" s="14"/>
      <c r="AD95" s="6"/>
      <c r="AE95" s="6"/>
      <c r="AF95" s="6"/>
      <c r="AG95" s="6"/>
      <c r="AH95" s="6"/>
      <c r="AI95" s="6"/>
    </row>
    <row r="96" spans="1:35" ht="16" x14ac:dyDescent="0.2">
      <c r="B96" s="18"/>
      <c r="C96" s="15"/>
      <c r="D96" s="15"/>
      <c r="E96" s="36"/>
      <c r="F96" s="35"/>
      <c r="I96" s="17"/>
      <c r="J96" s="17"/>
      <c r="K96" s="17"/>
      <c r="L96" s="17"/>
      <c r="M96" s="17"/>
      <c r="N96" s="18"/>
      <c r="O96" s="18"/>
      <c r="P96" s="18"/>
      <c r="Q96" s="17"/>
      <c r="R96" s="17"/>
      <c r="S96" s="17"/>
      <c r="T96" s="14"/>
      <c r="U96" s="16"/>
      <c r="V96" s="17"/>
      <c r="W96" s="16"/>
      <c r="X96" s="16"/>
      <c r="Y96" s="15"/>
      <c r="Z96" s="14"/>
      <c r="AA96" s="8"/>
      <c r="AB96" s="14"/>
      <c r="AC96" s="14"/>
      <c r="AD96" s="6"/>
      <c r="AE96" s="6"/>
      <c r="AF96" s="6"/>
      <c r="AG96" s="6"/>
      <c r="AH96" s="6"/>
      <c r="AI96" s="6"/>
    </row>
    <row r="97" spans="2:35" ht="16" x14ac:dyDescent="0.2">
      <c r="B97" s="18"/>
      <c r="C97" s="15"/>
      <c r="D97" s="15"/>
      <c r="E97" s="36"/>
      <c r="F97" s="35"/>
      <c r="I97" s="17"/>
      <c r="J97" s="17"/>
      <c r="K97" s="17"/>
      <c r="L97" s="17"/>
      <c r="M97" s="17"/>
      <c r="N97" s="18"/>
      <c r="O97" s="18"/>
      <c r="P97" s="18"/>
      <c r="Q97" s="17"/>
      <c r="R97" s="17"/>
      <c r="S97" s="17"/>
      <c r="T97" s="14"/>
      <c r="U97" s="16"/>
      <c r="V97" s="17"/>
      <c r="W97" s="16"/>
      <c r="X97" s="16"/>
      <c r="Y97" s="15"/>
      <c r="Z97" s="14"/>
      <c r="AA97" s="8"/>
      <c r="AB97" s="14"/>
      <c r="AC97" s="14"/>
      <c r="AD97" s="6"/>
      <c r="AE97" s="6"/>
      <c r="AF97" s="6"/>
      <c r="AG97" s="6"/>
      <c r="AH97" s="6"/>
      <c r="AI97" s="6"/>
    </row>
    <row r="98" spans="2:35" ht="16" x14ac:dyDescent="0.2">
      <c r="B98" s="18"/>
      <c r="C98" s="15"/>
      <c r="D98" s="15"/>
      <c r="E98" s="36"/>
      <c r="F98" s="35"/>
      <c r="I98" s="17"/>
      <c r="J98" s="17"/>
      <c r="K98" s="17"/>
      <c r="L98" s="17"/>
      <c r="M98" s="17"/>
      <c r="N98" s="18"/>
      <c r="O98" s="18"/>
      <c r="P98" s="18"/>
      <c r="Q98" s="17"/>
      <c r="R98" s="17"/>
      <c r="S98" s="17"/>
      <c r="T98" s="14"/>
      <c r="U98" s="16"/>
      <c r="V98" s="17"/>
      <c r="W98" s="16"/>
      <c r="X98" s="16"/>
      <c r="Y98" s="15"/>
      <c r="Z98" s="14"/>
      <c r="AA98" s="14"/>
      <c r="AB98" s="14"/>
      <c r="AC98" s="14"/>
      <c r="AD98" s="6"/>
      <c r="AE98" s="6"/>
      <c r="AF98" s="6"/>
      <c r="AG98" s="6"/>
      <c r="AH98" s="6"/>
      <c r="AI98" s="6"/>
    </row>
    <row r="99" spans="2:35" ht="16" x14ac:dyDescent="0.2">
      <c r="B99" s="18"/>
      <c r="C99" s="15"/>
      <c r="D99" s="15"/>
      <c r="E99" s="36"/>
      <c r="F99" s="35"/>
      <c r="I99" s="17"/>
      <c r="J99" s="17"/>
      <c r="K99" s="17"/>
      <c r="L99" s="17"/>
      <c r="M99" s="17"/>
      <c r="N99" s="18"/>
      <c r="O99" s="18"/>
      <c r="P99" s="18"/>
      <c r="Q99" s="17"/>
      <c r="R99" s="17"/>
      <c r="S99" s="17"/>
      <c r="T99" s="14"/>
      <c r="U99" s="16"/>
      <c r="V99" s="17"/>
      <c r="W99" s="16"/>
      <c r="X99" s="16"/>
      <c r="Y99" s="15"/>
      <c r="Z99" s="14"/>
      <c r="AA99" s="14"/>
      <c r="AB99" s="14"/>
      <c r="AC99" s="14"/>
      <c r="AD99" s="6"/>
      <c r="AE99" s="6"/>
      <c r="AF99" s="6"/>
      <c r="AG99" s="6"/>
      <c r="AH99" s="6"/>
      <c r="AI99" s="6"/>
    </row>
    <row r="100" spans="2:35" ht="16" x14ac:dyDescent="0.2">
      <c r="B100" s="18"/>
      <c r="C100" s="15"/>
      <c r="D100" s="15"/>
      <c r="E100" s="36"/>
      <c r="F100" s="35"/>
      <c r="I100" s="17"/>
      <c r="J100" s="17"/>
      <c r="K100" s="17"/>
      <c r="L100" s="17"/>
      <c r="M100" s="17"/>
      <c r="N100" s="18"/>
      <c r="O100" s="18"/>
      <c r="P100" s="18"/>
      <c r="Q100" s="17"/>
      <c r="R100" s="17"/>
      <c r="S100" s="17"/>
      <c r="T100" s="14"/>
      <c r="U100" s="16"/>
      <c r="V100" s="17"/>
      <c r="W100" s="16"/>
      <c r="X100" s="16"/>
      <c r="Y100" s="15"/>
      <c r="Z100" s="14"/>
      <c r="AA100" s="14"/>
      <c r="AB100" s="14"/>
      <c r="AC100" s="14"/>
      <c r="AD100" s="6"/>
      <c r="AE100" s="6"/>
      <c r="AF100" s="6"/>
      <c r="AG100" s="6"/>
      <c r="AH100" s="6"/>
      <c r="AI100" s="6"/>
    </row>
    <row r="101" spans="2:35" ht="16" x14ac:dyDescent="0.2">
      <c r="B101" s="18"/>
      <c r="C101" s="15"/>
      <c r="D101" s="15"/>
      <c r="E101" s="36"/>
      <c r="F101" s="35"/>
      <c r="I101" s="17"/>
      <c r="J101" s="17"/>
      <c r="K101" s="17"/>
      <c r="L101" s="17"/>
      <c r="M101" s="17"/>
      <c r="N101" s="18"/>
      <c r="O101" s="18"/>
      <c r="P101" s="18"/>
      <c r="Q101" s="17"/>
      <c r="R101" s="17"/>
      <c r="S101" s="17"/>
      <c r="T101" s="14"/>
      <c r="U101" s="16"/>
      <c r="V101" s="17"/>
      <c r="W101" s="16"/>
      <c r="X101" s="16"/>
      <c r="Y101" s="15"/>
      <c r="Z101" s="14"/>
      <c r="AA101" s="14"/>
      <c r="AB101" s="14"/>
      <c r="AC101" s="14"/>
      <c r="AD101" s="6"/>
      <c r="AE101" s="6"/>
      <c r="AF101" s="6"/>
      <c r="AG101" s="6"/>
      <c r="AH101" s="6"/>
      <c r="AI101" s="6"/>
    </row>
    <row r="102" spans="2:35" ht="16" x14ac:dyDescent="0.2">
      <c r="B102" s="18"/>
      <c r="C102" s="15"/>
      <c r="D102" s="15"/>
      <c r="E102" s="36"/>
      <c r="F102" s="35"/>
      <c r="I102" s="17"/>
      <c r="J102" s="17"/>
      <c r="K102" s="17"/>
      <c r="L102" s="17"/>
      <c r="M102" s="17"/>
      <c r="N102" s="18"/>
      <c r="O102" s="18"/>
      <c r="P102" s="18"/>
      <c r="Q102" s="17"/>
      <c r="R102" s="17"/>
      <c r="S102" s="17"/>
      <c r="T102" s="14"/>
      <c r="U102" s="16"/>
      <c r="V102" s="17"/>
      <c r="W102" s="16"/>
      <c r="X102" s="16"/>
      <c r="Y102" s="15"/>
      <c r="Z102" s="14"/>
      <c r="AA102" s="14"/>
      <c r="AB102" s="14"/>
      <c r="AC102" s="14"/>
      <c r="AD102" s="6"/>
      <c r="AE102" s="6"/>
      <c r="AF102" s="6"/>
      <c r="AG102" s="6"/>
      <c r="AH102" s="6"/>
      <c r="AI102" s="6"/>
    </row>
    <row r="103" spans="2:35" ht="16" x14ac:dyDescent="0.2">
      <c r="B103" s="18"/>
      <c r="C103" s="15"/>
      <c r="D103" s="15"/>
      <c r="E103" s="36"/>
      <c r="F103" s="35"/>
      <c r="I103" s="17"/>
      <c r="J103" s="17"/>
      <c r="K103" s="17"/>
      <c r="L103" s="17"/>
      <c r="M103" s="17"/>
      <c r="N103" s="18"/>
      <c r="O103" s="18"/>
      <c r="P103" s="18"/>
      <c r="Q103" s="17"/>
      <c r="R103" s="17"/>
      <c r="S103" s="17"/>
      <c r="T103" s="14"/>
      <c r="U103" s="16"/>
      <c r="V103" s="17"/>
      <c r="W103" s="16"/>
      <c r="X103" s="16"/>
      <c r="Y103" s="15"/>
      <c r="Z103" s="14"/>
      <c r="AA103" s="14"/>
      <c r="AB103" s="14"/>
      <c r="AC103" s="14"/>
      <c r="AD103" s="6"/>
      <c r="AE103" s="6"/>
      <c r="AF103" s="6"/>
      <c r="AG103" s="6"/>
      <c r="AH103" s="6"/>
      <c r="AI103" s="6"/>
    </row>
    <row r="104" spans="2:35" ht="16" x14ac:dyDescent="0.2">
      <c r="B104" s="18"/>
      <c r="C104" s="15"/>
      <c r="D104" s="15"/>
      <c r="E104" s="36"/>
      <c r="F104" s="35"/>
      <c r="I104" s="17"/>
      <c r="J104" s="17"/>
      <c r="K104" s="17"/>
      <c r="L104" s="17"/>
      <c r="M104" s="17"/>
      <c r="N104" s="18"/>
      <c r="O104" s="18"/>
      <c r="P104" s="18"/>
      <c r="Q104" s="17"/>
      <c r="R104" s="17"/>
      <c r="S104" s="17"/>
      <c r="T104" s="14"/>
      <c r="U104" s="16"/>
      <c r="V104" s="17"/>
      <c r="W104" s="16"/>
      <c r="X104" s="16"/>
      <c r="Y104" s="15"/>
      <c r="Z104" s="14"/>
      <c r="AA104" s="14"/>
      <c r="AB104" s="14"/>
      <c r="AC104" s="14"/>
      <c r="AD104" s="6"/>
      <c r="AE104" s="6"/>
      <c r="AF104" s="6"/>
      <c r="AG104" s="6"/>
      <c r="AH104" s="6"/>
      <c r="AI104" s="6"/>
    </row>
    <row r="105" spans="2:35" ht="16" x14ac:dyDescent="0.2">
      <c r="B105" s="18"/>
      <c r="C105" s="15"/>
      <c r="D105" s="15"/>
      <c r="E105" s="36"/>
      <c r="F105" s="35"/>
      <c r="I105" s="17"/>
      <c r="J105" s="17"/>
      <c r="K105" s="17"/>
      <c r="L105" s="17"/>
      <c r="M105" s="17"/>
      <c r="N105" s="18"/>
      <c r="O105" s="18"/>
      <c r="P105" s="18"/>
      <c r="Q105" s="17"/>
      <c r="R105" s="17"/>
      <c r="S105" s="17"/>
      <c r="T105" s="14"/>
      <c r="U105" s="16"/>
      <c r="V105" s="17"/>
      <c r="W105" s="16"/>
      <c r="X105" s="16"/>
      <c r="Y105" s="15"/>
      <c r="Z105" s="14"/>
      <c r="AA105" s="14"/>
      <c r="AB105" s="14"/>
      <c r="AC105" s="14"/>
      <c r="AD105" s="6"/>
      <c r="AE105" s="6"/>
      <c r="AF105" s="6"/>
      <c r="AG105" s="6"/>
      <c r="AH105" s="6"/>
      <c r="AI105" s="6"/>
    </row>
    <row r="106" spans="2:35" ht="16" x14ac:dyDescent="0.2">
      <c r="B106" s="18"/>
      <c r="C106" s="15"/>
      <c r="D106" s="15"/>
      <c r="E106" s="36"/>
      <c r="F106" s="35"/>
      <c r="I106" s="17"/>
      <c r="J106" s="17"/>
      <c r="K106" s="17"/>
      <c r="L106" s="17"/>
      <c r="M106" s="17"/>
      <c r="N106" s="18"/>
      <c r="O106" s="18"/>
      <c r="P106" s="18"/>
      <c r="Q106" s="17"/>
      <c r="R106" s="17"/>
      <c r="S106" s="17"/>
      <c r="T106" s="14"/>
      <c r="U106" s="16"/>
      <c r="V106" s="17"/>
      <c r="W106" s="16"/>
      <c r="X106" s="16"/>
      <c r="Y106" s="15"/>
      <c r="Z106" s="14"/>
      <c r="AA106" s="14"/>
      <c r="AB106" s="14"/>
      <c r="AC106" s="14"/>
      <c r="AD106" s="6"/>
      <c r="AE106" s="6"/>
      <c r="AF106" s="6"/>
      <c r="AG106" s="6"/>
      <c r="AH106" s="6"/>
      <c r="AI106" s="6"/>
    </row>
    <row r="107" spans="2:35" ht="16" x14ac:dyDescent="0.2">
      <c r="B107" s="18"/>
      <c r="C107" s="15"/>
      <c r="D107" s="15"/>
      <c r="E107" s="36"/>
      <c r="F107" s="35"/>
      <c r="I107" s="17"/>
      <c r="J107" s="17"/>
      <c r="K107" s="17"/>
      <c r="L107" s="17"/>
      <c r="M107" s="17"/>
      <c r="N107" s="18"/>
      <c r="O107" s="18"/>
      <c r="P107" s="18"/>
      <c r="Q107" s="17"/>
      <c r="R107" s="17"/>
      <c r="S107" s="17"/>
      <c r="T107" s="14"/>
      <c r="U107" s="16"/>
      <c r="V107" s="17"/>
      <c r="W107" s="16"/>
      <c r="X107" s="16"/>
      <c r="Y107" s="15"/>
      <c r="Z107" s="14"/>
      <c r="AA107" s="14"/>
      <c r="AB107" s="14"/>
      <c r="AC107" s="14"/>
      <c r="AD107" s="6"/>
      <c r="AE107" s="6"/>
      <c r="AF107" s="6"/>
      <c r="AG107" s="6"/>
      <c r="AH107" s="6"/>
      <c r="AI107" s="6"/>
    </row>
    <row r="108" spans="2:35" ht="16" x14ac:dyDescent="0.2">
      <c r="B108" s="18"/>
      <c r="C108" s="15"/>
      <c r="D108" s="15"/>
      <c r="E108" s="36"/>
      <c r="F108" s="35"/>
      <c r="I108" s="17"/>
      <c r="J108" s="17"/>
      <c r="K108" s="17"/>
      <c r="L108" s="17"/>
      <c r="M108" s="17"/>
      <c r="N108" s="18"/>
      <c r="O108" s="18"/>
      <c r="P108" s="18"/>
      <c r="Q108" s="17"/>
      <c r="R108" s="17"/>
      <c r="S108" s="17"/>
      <c r="T108" s="14"/>
      <c r="U108" s="16"/>
      <c r="V108" s="17"/>
      <c r="W108" s="16"/>
      <c r="X108" s="16"/>
      <c r="Y108" s="15"/>
      <c r="Z108" s="14"/>
      <c r="AA108" s="14"/>
      <c r="AB108" s="14"/>
      <c r="AC108" s="14"/>
      <c r="AD108" s="6"/>
      <c r="AE108" s="6"/>
      <c r="AF108" s="6"/>
      <c r="AG108" s="6"/>
      <c r="AH108" s="6"/>
      <c r="AI108" s="6"/>
    </row>
    <row r="109" spans="2:35" ht="16" x14ac:dyDescent="0.2">
      <c r="B109" s="18"/>
      <c r="C109" s="15"/>
      <c r="D109" s="15"/>
      <c r="E109" s="36"/>
      <c r="F109" s="35"/>
      <c r="I109" s="17"/>
      <c r="J109" s="17"/>
      <c r="K109" s="17"/>
      <c r="L109" s="17"/>
      <c r="M109" s="17"/>
      <c r="N109" s="18"/>
      <c r="O109" s="18"/>
      <c r="P109" s="18"/>
      <c r="Q109" s="17"/>
      <c r="R109" s="17"/>
      <c r="S109" s="17"/>
      <c r="T109" s="14"/>
      <c r="U109" s="16"/>
      <c r="V109" s="17"/>
      <c r="W109" s="16"/>
      <c r="X109" s="16"/>
      <c r="Y109" s="15"/>
      <c r="Z109" s="14"/>
      <c r="AA109" s="14"/>
      <c r="AB109" s="14"/>
      <c r="AC109" s="14"/>
      <c r="AD109" s="6"/>
      <c r="AE109" s="6"/>
      <c r="AF109" s="6"/>
      <c r="AG109" s="6"/>
      <c r="AH109" s="6"/>
      <c r="AI109" s="6"/>
    </row>
    <row r="110" spans="2:35" ht="16" x14ac:dyDescent="0.2">
      <c r="B110" s="18"/>
      <c r="C110" s="15"/>
      <c r="D110" s="15"/>
      <c r="E110" s="36"/>
      <c r="F110" s="35"/>
      <c r="I110" s="17"/>
      <c r="J110" s="17"/>
      <c r="K110" s="17"/>
      <c r="L110" s="17"/>
      <c r="M110" s="17"/>
      <c r="N110" s="18"/>
      <c r="O110" s="18"/>
      <c r="P110" s="18"/>
      <c r="Q110" s="17"/>
      <c r="R110" s="17"/>
      <c r="S110" s="17"/>
      <c r="T110" s="14"/>
      <c r="U110" s="16"/>
      <c r="V110" s="17"/>
      <c r="W110" s="16"/>
      <c r="X110" s="16"/>
      <c r="Y110" s="15"/>
      <c r="Z110" s="14"/>
      <c r="AA110" s="14"/>
      <c r="AB110" s="14"/>
      <c r="AC110" s="14"/>
      <c r="AD110" s="6"/>
      <c r="AE110" s="6"/>
      <c r="AF110" s="6"/>
      <c r="AG110" s="6"/>
      <c r="AH110" s="6"/>
      <c r="AI110" s="6"/>
    </row>
    <row r="111" spans="2:35" ht="16" x14ac:dyDescent="0.2">
      <c r="B111" s="18"/>
      <c r="C111" s="15"/>
      <c r="D111" s="15"/>
      <c r="E111" s="36"/>
      <c r="F111" s="35"/>
      <c r="I111" s="17"/>
      <c r="J111" s="17"/>
      <c r="K111" s="17"/>
      <c r="L111" s="17"/>
      <c r="M111" s="17"/>
      <c r="N111" s="18"/>
      <c r="O111" s="18"/>
      <c r="P111" s="18"/>
      <c r="Q111" s="17"/>
      <c r="R111" s="17"/>
      <c r="S111" s="17"/>
      <c r="T111" s="14"/>
      <c r="U111" s="16"/>
      <c r="V111" s="17"/>
      <c r="W111" s="16"/>
      <c r="X111" s="16"/>
      <c r="Y111" s="15"/>
      <c r="Z111" s="14"/>
      <c r="AA111" s="14"/>
      <c r="AB111" s="14"/>
      <c r="AC111" s="14"/>
      <c r="AD111" s="6"/>
      <c r="AE111" s="6"/>
      <c r="AF111" s="6"/>
      <c r="AG111" s="6"/>
      <c r="AH111" s="6"/>
      <c r="AI111" s="6"/>
    </row>
    <row r="112" spans="2:35" ht="16" x14ac:dyDescent="0.2">
      <c r="B112" s="18"/>
      <c r="C112" s="15"/>
      <c r="D112" s="15"/>
      <c r="E112" s="36"/>
      <c r="F112" s="35"/>
      <c r="I112" s="17"/>
      <c r="J112" s="17"/>
      <c r="K112" s="17"/>
      <c r="L112" s="17"/>
      <c r="M112" s="17"/>
      <c r="N112" s="18"/>
      <c r="O112" s="18"/>
      <c r="P112" s="18"/>
      <c r="Q112" s="17"/>
      <c r="R112" s="17"/>
      <c r="S112" s="17"/>
      <c r="T112" s="14"/>
      <c r="U112" s="16"/>
      <c r="V112" s="17"/>
      <c r="W112" s="16"/>
      <c r="X112" s="16"/>
      <c r="Y112" s="15"/>
      <c r="Z112" s="14"/>
      <c r="AA112" s="14"/>
      <c r="AB112" s="14"/>
      <c r="AC112" s="14"/>
      <c r="AD112" s="6"/>
      <c r="AE112" s="6"/>
      <c r="AF112" s="6"/>
      <c r="AG112" s="6"/>
      <c r="AH112" s="6"/>
      <c r="AI112" s="6"/>
    </row>
    <row r="113" spans="1:35" ht="16" x14ac:dyDescent="0.2">
      <c r="B113" s="18"/>
      <c r="C113" s="15"/>
      <c r="D113" s="15"/>
      <c r="E113" s="36"/>
      <c r="F113" s="35"/>
      <c r="I113" s="17"/>
      <c r="J113" s="17"/>
      <c r="K113" s="17"/>
      <c r="L113" s="17"/>
      <c r="M113" s="17"/>
      <c r="N113" s="18"/>
      <c r="O113" s="18"/>
      <c r="P113" s="18"/>
      <c r="Q113" s="17"/>
      <c r="R113" s="17"/>
      <c r="S113" s="17"/>
      <c r="T113" s="14"/>
      <c r="U113" s="16"/>
      <c r="V113" s="17"/>
      <c r="W113" s="16"/>
      <c r="X113" s="16"/>
      <c r="Y113" s="15"/>
      <c r="Z113" s="14"/>
      <c r="AA113" s="14"/>
      <c r="AB113" s="14"/>
      <c r="AC113" s="14"/>
      <c r="AD113" s="6"/>
      <c r="AE113" s="6"/>
      <c r="AF113" s="6"/>
      <c r="AG113" s="6"/>
      <c r="AH113" s="6"/>
      <c r="AI113" s="6"/>
    </row>
    <row r="114" spans="1:35" ht="16" x14ac:dyDescent="0.2">
      <c r="B114" s="18"/>
      <c r="C114" s="15"/>
      <c r="D114" s="15"/>
      <c r="E114" s="36"/>
      <c r="F114" s="35"/>
      <c r="I114" s="17"/>
      <c r="J114" s="17"/>
      <c r="K114" s="17"/>
      <c r="L114" s="17"/>
      <c r="M114" s="17"/>
      <c r="N114" s="18"/>
      <c r="O114" s="18"/>
      <c r="P114" s="18"/>
      <c r="Q114" s="17"/>
      <c r="R114" s="17"/>
      <c r="S114" s="17"/>
      <c r="T114" s="14"/>
      <c r="U114" s="16"/>
      <c r="V114" s="17"/>
      <c r="W114" s="16"/>
      <c r="X114" s="16"/>
      <c r="Y114" s="15"/>
      <c r="Z114" s="14"/>
      <c r="AA114" s="14"/>
      <c r="AB114" s="14"/>
      <c r="AC114" s="14"/>
      <c r="AD114" s="6"/>
      <c r="AE114" s="6"/>
      <c r="AF114" s="6"/>
      <c r="AG114" s="6"/>
      <c r="AH114" s="6"/>
      <c r="AI114" s="6"/>
    </row>
    <row r="115" spans="1:35" x14ac:dyDescent="0.15">
      <c r="I115" s="17"/>
      <c r="J115" s="17"/>
      <c r="K115" s="17"/>
      <c r="L115" s="17"/>
      <c r="M115" s="17"/>
      <c r="N115" s="18"/>
      <c r="O115" s="18"/>
      <c r="P115" s="18"/>
      <c r="Q115" s="17"/>
      <c r="R115" s="17"/>
      <c r="S115" s="17"/>
      <c r="T115" s="14"/>
      <c r="U115" s="16"/>
      <c r="V115" s="17"/>
      <c r="W115" s="16"/>
      <c r="X115" s="16"/>
      <c r="Y115" s="15"/>
      <c r="Z115" s="14"/>
      <c r="AA115" s="14"/>
      <c r="AB115" s="14"/>
      <c r="AC115" s="14"/>
      <c r="AD115" s="6"/>
      <c r="AE115" s="6"/>
      <c r="AF115" s="6"/>
      <c r="AG115" s="6"/>
      <c r="AH115" s="6"/>
      <c r="AI115" s="6"/>
    </row>
    <row r="116" spans="1:35" x14ac:dyDescent="0.15">
      <c r="I116" s="17"/>
      <c r="J116" s="17"/>
      <c r="K116" s="17"/>
      <c r="L116" s="17"/>
      <c r="M116" s="17"/>
      <c r="N116" s="18"/>
      <c r="O116" s="18"/>
      <c r="P116" s="18"/>
      <c r="Q116" s="17"/>
      <c r="R116" s="17"/>
      <c r="S116" s="17"/>
      <c r="T116" s="14"/>
      <c r="U116" s="16"/>
      <c r="V116" s="17"/>
      <c r="W116" s="16"/>
      <c r="X116" s="16"/>
      <c r="Y116" s="15"/>
      <c r="Z116" s="14"/>
      <c r="AA116" s="14"/>
      <c r="AB116" s="14"/>
      <c r="AC116" s="14"/>
      <c r="AD116" s="6"/>
      <c r="AE116" s="6"/>
      <c r="AF116" s="6"/>
      <c r="AG116" s="6"/>
      <c r="AH116" s="6"/>
      <c r="AI116" s="6"/>
    </row>
    <row r="117" spans="1:35" x14ac:dyDescent="0.15">
      <c r="A117" s="25"/>
      <c r="B117" s="18"/>
      <c r="C117" s="17"/>
      <c r="D117" s="15"/>
      <c r="I117" s="17"/>
      <c r="J117" s="17"/>
      <c r="K117" s="17"/>
      <c r="L117" s="17"/>
      <c r="M117" s="17"/>
      <c r="N117" s="18"/>
      <c r="O117" s="18"/>
      <c r="P117" s="18"/>
      <c r="Q117" s="17"/>
      <c r="R117" s="17"/>
      <c r="S117" s="17"/>
      <c r="T117" s="14"/>
      <c r="U117" s="16"/>
      <c r="V117" s="17"/>
      <c r="W117" s="16"/>
      <c r="X117" s="16"/>
      <c r="Y117" s="15"/>
      <c r="Z117" s="14"/>
      <c r="AA117" s="8"/>
      <c r="AB117" s="14"/>
      <c r="AC117" s="14"/>
      <c r="AD117" s="6"/>
      <c r="AE117" s="6"/>
      <c r="AF117" s="6"/>
      <c r="AG117" s="6"/>
      <c r="AH117" s="6"/>
      <c r="AI117" s="6"/>
    </row>
    <row r="118" spans="1:35" x14ac:dyDescent="0.15">
      <c r="B118" s="21"/>
      <c r="D118" s="23"/>
      <c r="I118" s="17"/>
      <c r="J118" s="17"/>
      <c r="K118" s="17"/>
      <c r="L118" s="17"/>
      <c r="M118" s="17"/>
      <c r="N118" s="18"/>
      <c r="O118" s="18"/>
      <c r="P118" s="18"/>
      <c r="Q118" s="17"/>
      <c r="R118" s="17"/>
      <c r="S118" s="17"/>
      <c r="T118" s="14"/>
      <c r="U118" s="16"/>
      <c r="V118" s="17"/>
      <c r="W118" s="16"/>
      <c r="X118" s="16"/>
      <c r="Y118" s="15"/>
      <c r="Z118" s="14"/>
      <c r="AA118" s="8"/>
      <c r="AB118" s="14"/>
      <c r="AC118" s="14"/>
      <c r="AD118" s="6"/>
      <c r="AE118" s="6"/>
      <c r="AF118" s="6"/>
      <c r="AG118" s="6"/>
      <c r="AH118" s="6"/>
      <c r="AI118" s="6"/>
    </row>
    <row r="119" spans="1:35" ht="16" x14ac:dyDescent="0.2">
      <c r="B119" s="10"/>
      <c r="F119" s="32"/>
      <c r="I119" s="17"/>
      <c r="J119" s="17"/>
      <c r="K119" s="17"/>
      <c r="L119" s="17"/>
      <c r="M119" s="17"/>
      <c r="N119" s="18"/>
      <c r="O119" s="18"/>
      <c r="P119" s="18"/>
      <c r="Q119" s="17"/>
      <c r="R119" s="17"/>
      <c r="S119" s="17"/>
      <c r="T119" s="14"/>
      <c r="U119" s="16"/>
      <c r="V119" s="17"/>
      <c r="W119" s="16"/>
      <c r="X119" s="16"/>
      <c r="Y119" s="15"/>
      <c r="Z119" s="14"/>
      <c r="AA119" s="8"/>
      <c r="AB119" s="14"/>
      <c r="AC119" s="14"/>
      <c r="AD119" s="6"/>
      <c r="AE119" s="6"/>
      <c r="AF119" s="6"/>
      <c r="AG119" s="6"/>
      <c r="AH119" s="6"/>
      <c r="AI119" s="6"/>
    </row>
    <row r="120" spans="1:35" ht="16" x14ac:dyDescent="0.2">
      <c r="B120" s="10"/>
      <c r="F120" s="32"/>
      <c r="I120" s="17"/>
      <c r="J120" s="17"/>
      <c r="K120" s="17"/>
      <c r="L120" s="17"/>
      <c r="M120" s="17"/>
      <c r="N120" s="18"/>
      <c r="O120" s="18"/>
      <c r="P120" s="18"/>
      <c r="Q120" s="17"/>
      <c r="R120" s="17"/>
      <c r="S120" s="17"/>
      <c r="T120" s="14"/>
      <c r="U120" s="16"/>
      <c r="V120" s="17"/>
      <c r="W120" s="16"/>
      <c r="X120" s="16"/>
      <c r="Y120" s="15"/>
      <c r="Z120" s="14"/>
      <c r="AA120" s="8"/>
      <c r="AB120" s="14"/>
      <c r="AC120" s="14"/>
      <c r="AD120" s="6"/>
      <c r="AE120" s="6"/>
      <c r="AF120" s="6"/>
      <c r="AG120" s="6"/>
      <c r="AH120" s="6"/>
      <c r="AI120" s="6"/>
    </row>
    <row r="121" spans="1:35" ht="16" x14ac:dyDescent="0.2">
      <c r="B121" s="10"/>
      <c r="F121" s="32"/>
      <c r="I121" s="17"/>
      <c r="J121" s="17"/>
      <c r="K121" s="17"/>
      <c r="L121" s="17"/>
      <c r="M121" s="17"/>
      <c r="N121" s="18"/>
      <c r="O121" s="18"/>
      <c r="P121" s="18"/>
      <c r="Q121" s="17"/>
      <c r="R121" s="17"/>
      <c r="S121" s="17"/>
      <c r="T121" s="14"/>
      <c r="U121" s="16"/>
      <c r="V121" s="17"/>
      <c r="W121" s="16"/>
      <c r="X121" s="16"/>
      <c r="Y121" s="15"/>
      <c r="Z121" s="14"/>
      <c r="AA121" s="8"/>
      <c r="AB121" s="14"/>
      <c r="AC121" s="14"/>
      <c r="AD121" s="6"/>
      <c r="AE121" s="6"/>
      <c r="AF121" s="6"/>
      <c r="AG121" s="6"/>
      <c r="AH121" s="6"/>
      <c r="AI121" s="6"/>
    </row>
    <row r="122" spans="1:35" ht="16" x14ac:dyDescent="0.2">
      <c r="B122" s="10"/>
      <c r="F122" s="32"/>
      <c r="I122" s="17"/>
      <c r="J122" s="17"/>
      <c r="K122" s="17"/>
      <c r="L122" s="17"/>
      <c r="M122" s="17"/>
      <c r="N122" s="18"/>
      <c r="O122" s="18"/>
      <c r="P122" s="18"/>
      <c r="Q122" s="17"/>
      <c r="R122" s="17"/>
      <c r="S122" s="17"/>
      <c r="T122" s="14"/>
      <c r="U122" s="16"/>
      <c r="V122" s="17"/>
      <c r="W122" s="16"/>
      <c r="X122" s="16"/>
      <c r="Y122" s="15"/>
      <c r="Z122" s="14"/>
      <c r="AA122" s="8"/>
      <c r="AB122" s="14"/>
      <c r="AC122" s="14"/>
      <c r="AD122" s="6"/>
      <c r="AE122" s="6"/>
      <c r="AF122" s="6"/>
      <c r="AG122" s="6"/>
      <c r="AH122" s="6"/>
      <c r="AI122" s="6"/>
    </row>
    <row r="123" spans="1:35" ht="16" x14ac:dyDescent="0.2">
      <c r="B123" s="10"/>
      <c r="F123" s="32"/>
      <c r="I123" s="17"/>
      <c r="J123" s="17"/>
      <c r="K123" s="17"/>
      <c r="L123" s="17"/>
      <c r="M123" s="17"/>
      <c r="N123" s="18"/>
      <c r="O123" s="18"/>
      <c r="P123" s="18"/>
      <c r="Q123" s="17"/>
      <c r="R123" s="17"/>
      <c r="S123" s="17"/>
      <c r="T123" s="14"/>
      <c r="U123" s="16"/>
      <c r="V123" s="17"/>
      <c r="W123" s="16"/>
      <c r="X123" s="16"/>
      <c r="Y123" s="15"/>
      <c r="Z123" s="14"/>
      <c r="AA123" s="8"/>
      <c r="AB123" s="14"/>
      <c r="AC123" s="14"/>
      <c r="AD123" s="6"/>
      <c r="AE123" s="6"/>
      <c r="AF123" s="6"/>
      <c r="AG123" s="6"/>
      <c r="AH123" s="6"/>
    </row>
    <row r="124" spans="1:35" ht="16" x14ac:dyDescent="0.2">
      <c r="B124" s="10"/>
      <c r="F124" s="32"/>
      <c r="I124" s="17"/>
      <c r="J124" s="17"/>
      <c r="K124" s="17"/>
      <c r="L124" s="17"/>
      <c r="M124" s="17"/>
      <c r="N124" s="18"/>
      <c r="O124" s="18"/>
      <c r="P124" s="18"/>
      <c r="Q124" s="17"/>
      <c r="R124" s="17"/>
      <c r="S124" s="17"/>
      <c r="T124" s="14"/>
      <c r="U124" s="16"/>
      <c r="V124" s="17"/>
      <c r="W124" s="16"/>
      <c r="X124" s="16"/>
      <c r="Y124" s="15"/>
      <c r="Z124" s="14"/>
      <c r="AA124" s="8"/>
      <c r="AB124" s="14"/>
      <c r="AC124" s="14"/>
      <c r="AD124" s="6"/>
      <c r="AE124" s="6"/>
      <c r="AF124" s="6"/>
      <c r="AG124" s="6"/>
      <c r="AH124" s="6"/>
      <c r="AI124" s="6"/>
    </row>
    <row r="125" spans="1:35" ht="16" x14ac:dyDescent="0.2">
      <c r="B125" s="10"/>
      <c r="F125" s="32"/>
      <c r="I125" s="17"/>
      <c r="J125" s="17"/>
      <c r="K125" s="17"/>
      <c r="L125" s="17"/>
      <c r="M125" s="17"/>
      <c r="N125" s="18"/>
      <c r="O125" s="18"/>
      <c r="P125" s="18"/>
      <c r="Q125" s="17"/>
      <c r="R125" s="17"/>
      <c r="S125" s="17"/>
      <c r="T125" s="14"/>
      <c r="U125" s="16"/>
      <c r="V125" s="17"/>
      <c r="W125" s="16"/>
      <c r="X125" s="16"/>
      <c r="Y125" s="15"/>
      <c r="Z125" s="14"/>
      <c r="AA125" s="8"/>
      <c r="AB125" s="14"/>
      <c r="AC125" s="14"/>
      <c r="AD125" s="6"/>
      <c r="AE125" s="6"/>
      <c r="AF125" s="6"/>
      <c r="AG125" s="6"/>
      <c r="AH125" s="6"/>
    </row>
    <row r="126" spans="1:35" ht="16" x14ac:dyDescent="0.2">
      <c r="B126" s="10"/>
      <c r="F126" s="32"/>
      <c r="I126" s="17"/>
      <c r="J126" s="17"/>
      <c r="K126" s="17"/>
      <c r="L126" s="17"/>
      <c r="M126" s="17"/>
      <c r="N126" s="18"/>
      <c r="O126" s="18"/>
      <c r="P126" s="18"/>
      <c r="Q126" s="17"/>
      <c r="R126" s="17"/>
      <c r="S126" s="17"/>
      <c r="T126" s="14"/>
      <c r="U126" s="16"/>
      <c r="V126" s="17"/>
      <c r="W126" s="16"/>
      <c r="X126" s="16"/>
      <c r="Y126" s="15"/>
      <c r="Z126" s="14"/>
      <c r="AA126" s="8"/>
      <c r="AB126" s="14"/>
      <c r="AC126" s="14"/>
      <c r="AD126" s="6"/>
      <c r="AE126" s="6"/>
      <c r="AF126" s="6"/>
      <c r="AG126" s="6"/>
      <c r="AH126" s="6"/>
      <c r="AI126" s="6"/>
    </row>
    <row r="127" spans="1:35" ht="16" x14ac:dyDescent="0.2">
      <c r="B127" s="10"/>
      <c r="F127" s="32"/>
      <c r="I127" s="17"/>
      <c r="J127" s="17"/>
      <c r="K127" s="17"/>
      <c r="L127" s="17"/>
      <c r="M127" s="17"/>
      <c r="N127" s="18"/>
      <c r="O127" s="18"/>
      <c r="P127" s="18"/>
      <c r="Q127" s="17"/>
      <c r="R127" s="17"/>
      <c r="S127" s="17"/>
      <c r="T127" s="14"/>
      <c r="U127" s="16"/>
      <c r="V127" s="17"/>
      <c r="W127" s="16"/>
      <c r="X127" s="16"/>
      <c r="Y127" s="15"/>
      <c r="Z127" s="14"/>
      <c r="AA127" s="8"/>
      <c r="AB127" s="14"/>
      <c r="AC127" s="14"/>
      <c r="AD127" s="6"/>
      <c r="AE127" s="6"/>
      <c r="AF127" s="6"/>
      <c r="AG127" s="6"/>
      <c r="AH127" s="6"/>
    </row>
    <row r="128" spans="1:35" ht="16" x14ac:dyDescent="0.2">
      <c r="B128" s="10"/>
      <c r="F128" s="32"/>
      <c r="I128" s="17"/>
      <c r="J128" s="17"/>
      <c r="K128" s="17"/>
      <c r="L128" s="17"/>
      <c r="M128" s="17"/>
      <c r="N128" s="18"/>
      <c r="O128" s="18"/>
      <c r="P128" s="18"/>
      <c r="Q128" s="17"/>
      <c r="R128" s="17"/>
      <c r="S128" s="17"/>
      <c r="T128" s="14"/>
      <c r="U128" s="16"/>
      <c r="V128" s="17"/>
      <c r="W128" s="16"/>
      <c r="X128" s="16"/>
      <c r="Y128" s="15"/>
      <c r="Z128" s="14"/>
      <c r="AA128" s="8"/>
      <c r="AB128" s="14"/>
      <c r="AC128" s="14"/>
      <c r="AD128" s="6"/>
      <c r="AE128" s="6"/>
      <c r="AF128" s="6"/>
      <c r="AG128" s="6"/>
      <c r="AH128" s="6"/>
      <c r="AI128" s="6"/>
    </row>
    <row r="129" spans="2:35" ht="16" x14ac:dyDescent="0.2">
      <c r="B129" s="10"/>
      <c r="F129" s="32"/>
      <c r="I129" s="17"/>
      <c r="J129" s="17"/>
      <c r="K129" s="17"/>
      <c r="L129" s="17"/>
      <c r="M129" s="17"/>
      <c r="N129" s="18"/>
      <c r="O129" s="18"/>
      <c r="P129" s="18"/>
      <c r="Q129" s="17"/>
      <c r="R129" s="17"/>
      <c r="S129" s="17"/>
      <c r="T129" s="14"/>
      <c r="U129" s="16"/>
      <c r="V129" s="17"/>
      <c r="W129" s="16"/>
      <c r="X129" s="16"/>
      <c r="Y129" s="15"/>
      <c r="Z129" s="14"/>
      <c r="AA129" s="8"/>
      <c r="AB129" s="14"/>
      <c r="AC129" s="14"/>
      <c r="AD129" s="6"/>
      <c r="AE129" s="6"/>
      <c r="AF129" s="6"/>
      <c r="AG129" s="6"/>
      <c r="AH129" s="6"/>
      <c r="AI129" s="6"/>
    </row>
    <row r="130" spans="2:35" ht="16" x14ac:dyDescent="0.2">
      <c r="B130" s="10"/>
      <c r="F130" s="32"/>
      <c r="I130" s="17"/>
      <c r="J130" s="17"/>
      <c r="K130" s="17"/>
      <c r="L130" s="17"/>
      <c r="M130" s="17"/>
      <c r="N130" s="18"/>
      <c r="O130" s="18"/>
      <c r="P130" s="18"/>
      <c r="Q130" s="17"/>
      <c r="R130" s="17"/>
      <c r="S130" s="17"/>
      <c r="T130" s="14"/>
      <c r="U130" s="16"/>
      <c r="V130" s="17"/>
      <c r="W130" s="16"/>
      <c r="X130" s="15"/>
      <c r="Y130" s="15"/>
      <c r="Z130" s="14"/>
      <c r="AA130" s="8"/>
      <c r="AB130" s="14"/>
      <c r="AC130" s="14"/>
      <c r="AD130" s="6"/>
      <c r="AE130" s="6"/>
      <c r="AF130" s="6"/>
      <c r="AG130" s="6"/>
      <c r="AH130" s="6"/>
      <c r="AI130" s="6"/>
    </row>
    <row r="131" spans="2:35" ht="16" x14ac:dyDescent="0.2">
      <c r="B131" s="10"/>
      <c r="F131" s="32"/>
      <c r="I131" s="17"/>
      <c r="J131" s="17"/>
      <c r="K131" s="17"/>
      <c r="L131" s="17"/>
      <c r="M131" s="17"/>
      <c r="N131" s="18"/>
      <c r="O131" s="18"/>
      <c r="P131" s="18"/>
      <c r="Q131" s="17"/>
      <c r="R131" s="17"/>
      <c r="S131" s="17"/>
      <c r="T131" s="14"/>
      <c r="U131" s="16"/>
      <c r="V131" s="17"/>
      <c r="W131" s="16"/>
      <c r="X131" s="16"/>
      <c r="Y131" s="15"/>
      <c r="Z131" s="14"/>
      <c r="AA131" s="14"/>
      <c r="AB131" s="14"/>
      <c r="AC131" s="14"/>
      <c r="AD131" s="6"/>
      <c r="AE131" s="6"/>
      <c r="AF131" s="6"/>
      <c r="AG131" s="6"/>
      <c r="AH131" s="6"/>
      <c r="AI131" s="6"/>
    </row>
    <row r="132" spans="2:35" ht="16" x14ac:dyDescent="0.2">
      <c r="B132" s="10"/>
      <c r="F132" s="32"/>
      <c r="I132" s="17"/>
      <c r="J132" s="17"/>
      <c r="K132" s="17"/>
      <c r="L132" s="17"/>
      <c r="M132" s="17"/>
      <c r="N132" s="18"/>
      <c r="O132" s="18"/>
      <c r="P132" s="18"/>
      <c r="Q132" s="17"/>
      <c r="R132" s="17"/>
      <c r="S132" s="17"/>
      <c r="T132" s="14"/>
      <c r="U132" s="16"/>
      <c r="V132" s="17"/>
      <c r="W132" s="16"/>
      <c r="X132" s="16"/>
      <c r="Y132" s="15"/>
      <c r="Z132" s="14"/>
      <c r="AA132" s="14"/>
      <c r="AB132" s="14"/>
      <c r="AC132" s="14"/>
      <c r="AD132" s="6"/>
      <c r="AE132" s="6"/>
      <c r="AF132" s="6"/>
      <c r="AG132" s="6"/>
      <c r="AH132" s="6"/>
      <c r="AI132" s="6"/>
    </row>
    <row r="133" spans="2:35" ht="16" x14ac:dyDescent="0.2">
      <c r="B133" s="10"/>
      <c r="F133" s="32"/>
      <c r="I133" s="17"/>
      <c r="J133" s="17"/>
      <c r="K133" s="17"/>
      <c r="L133" s="17"/>
      <c r="M133" s="17"/>
      <c r="N133" s="18"/>
      <c r="O133" s="18"/>
      <c r="P133" s="18"/>
      <c r="Q133" s="17"/>
      <c r="R133" s="17"/>
      <c r="S133" s="17"/>
      <c r="T133" s="14"/>
      <c r="U133" s="16"/>
      <c r="V133" s="17"/>
      <c r="W133" s="16"/>
      <c r="X133" s="16"/>
      <c r="Y133" s="15"/>
      <c r="Z133" s="14"/>
      <c r="AA133" s="14"/>
      <c r="AB133" s="14"/>
      <c r="AC133" s="14"/>
      <c r="AD133" s="6"/>
      <c r="AE133" s="6"/>
      <c r="AF133" s="6"/>
      <c r="AG133" s="6"/>
      <c r="AH133" s="6"/>
      <c r="AI133" s="6"/>
    </row>
    <row r="134" spans="2:35" ht="16" x14ac:dyDescent="0.2">
      <c r="B134" s="10"/>
      <c r="F134" s="32"/>
      <c r="I134" s="17"/>
      <c r="J134" s="17"/>
      <c r="K134" s="17"/>
      <c r="L134" s="17"/>
      <c r="M134" s="17"/>
      <c r="N134" s="18"/>
      <c r="O134" s="18"/>
      <c r="P134" s="18"/>
      <c r="Q134" s="17"/>
      <c r="R134" s="17"/>
      <c r="S134" s="17"/>
      <c r="T134" s="14"/>
      <c r="U134" s="16"/>
      <c r="V134" s="17"/>
      <c r="W134" s="16"/>
      <c r="X134" s="16"/>
      <c r="Y134" s="15"/>
      <c r="Z134" s="14"/>
      <c r="AA134" s="14"/>
      <c r="AB134" s="14"/>
      <c r="AC134" s="14"/>
      <c r="AD134" s="6"/>
      <c r="AE134" s="6"/>
      <c r="AF134" s="6"/>
      <c r="AG134" s="6"/>
      <c r="AH134" s="6"/>
      <c r="AI134" s="6"/>
    </row>
    <row r="135" spans="2:35" ht="16" x14ac:dyDescent="0.2">
      <c r="B135" s="10"/>
      <c r="F135" s="32"/>
      <c r="I135" s="17"/>
      <c r="J135" s="17"/>
      <c r="K135" s="17"/>
      <c r="L135" s="17"/>
      <c r="M135" s="17"/>
      <c r="N135" s="18"/>
      <c r="O135" s="18"/>
      <c r="P135" s="18"/>
      <c r="Q135" s="17"/>
      <c r="R135" s="17"/>
      <c r="S135" s="17"/>
      <c r="T135" s="14"/>
      <c r="U135" s="16"/>
      <c r="V135" s="17"/>
      <c r="W135" s="16"/>
      <c r="X135" s="16"/>
      <c r="Y135" s="15"/>
      <c r="Z135" s="14"/>
      <c r="AA135" s="14"/>
      <c r="AB135" s="14"/>
      <c r="AC135" s="14"/>
      <c r="AD135" s="6"/>
      <c r="AE135" s="6"/>
      <c r="AF135" s="6"/>
      <c r="AG135" s="6"/>
      <c r="AH135" s="6"/>
      <c r="AI135" s="6"/>
    </row>
    <row r="136" spans="2:35" ht="16" x14ac:dyDescent="0.2">
      <c r="B136" s="10"/>
      <c r="F136" s="32"/>
      <c r="I136" s="17"/>
      <c r="J136" s="17"/>
      <c r="K136" s="17"/>
      <c r="L136" s="17"/>
      <c r="M136" s="17"/>
      <c r="N136" s="18"/>
      <c r="O136" s="18"/>
      <c r="P136" s="18"/>
      <c r="Q136" s="17"/>
      <c r="R136" s="17"/>
      <c r="S136" s="17"/>
      <c r="T136" s="14"/>
      <c r="U136" s="16"/>
      <c r="V136" s="17"/>
      <c r="W136" s="16"/>
      <c r="X136" s="16"/>
      <c r="Y136" s="15"/>
      <c r="Z136" s="14"/>
      <c r="AA136" s="14"/>
      <c r="AB136" s="14"/>
      <c r="AC136" s="14"/>
      <c r="AD136" s="6"/>
      <c r="AE136" s="6"/>
      <c r="AF136" s="6"/>
      <c r="AG136" s="6"/>
      <c r="AH136" s="6"/>
      <c r="AI136" s="6"/>
    </row>
    <row r="137" spans="2:35" ht="16" x14ac:dyDescent="0.2">
      <c r="B137" s="10"/>
      <c r="F137" s="32"/>
      <c r="I137" s="17"/>
      <c r="J137" s="17"/>
      <c r="K137" s="17"/>
      <c r="L137" s="17"/>
      <c r="M137" s="17"/>
      <c r="N137" s="18"/>
      <c r="O137" s="18"/>
      <c r="P137" s="18"/>
      <c r="Q137" s="17"/>
      <c r="R137" s="17"/>
      <c r="S137" s="17"/>
      <c r="T137" s="14"/>
      <c r="U137" s="16"/>
      <c r="V137" s="17"/>
      <c r="W137" s="16"/>
      <c r="X137" s="16"/>
      <c r="Y137" s="15"/>
      <c r="Z137" s="14"/>
      <c r="AA137" s="14"/>
      <c r="AB137" s="14"/>
      <c r="AC137" s="14"/>
      <c r="AD137" s="6"/>
      <c r="AE137" s="6"/>
      <c r="AF137" s="6"/>
      <c r="AG137" s="6"/>
      <c r="AH137" s="6"/>
      <c r="AI137" s="6"/>
    </row>
    <row r="138" spans="2:35" ht="16" x14ac:dyDescent="0.2">
      <c r="B138" s="10"/>
      <c r="F138" s="32"/>
      <c r="I138" s="17"/>
      <c r="J138" s="17"/>
      <c r="K138" s="17"/>
      <c r="L138" s="17"/>
      <c r="M138" s="17"/>
      <c r="N138" s="18"/>
      <c r="O138" s="18"/>
      <c r="P138" s="18"/>
      <c r="Q138" s="17"/>
      <c r="R138" s="17"/>
      <c r="S138" s="17"/>
      <c r="T138" s="14"/>
      <c r="U138" s="16"/>
      <c r="V138" s="17"/>
      <c r="W138" s="16"/>
      <c r="X138" s="16"/>
      <c r="Y138" s="15"/>
      <c r="Z138" s="14"/>
      <c r="AA138" s="14"/>
      <c r="AB138" s="14"/>
      <c r="AC138" s="14"/>
      <c r="AD138" s="6"/>
      <c r="AE138" s="6"/>
      <c r="AF138" s="6"/>
      <c r="AG138" s="6"/>
      <c r="AH138" s="6"/>
      <c r="AI138" s="6"/>
    </row>
    <row r="139" spans="2:35" ht="16" x14ac:dyDescent="0.2">
      <c r="B139" s="10"/>
      <c r="F139" s="32"/>
      <c r="I139" s="17"/>
      <c r="J139" s="17"/>
      <c r="K139" s="17"/>
      <c r="L139" s="17"/>
      <c r="M139" s="17"/>
      <c r="N139" s="18"/>
      <c r="O139" s="18"/>
      <c r="P139" s="18"/>
      <c r="Q139" s="17"/>
      <c r="R139" s="17"/>
      <c r="S139" s="17"/>
      <c r="T139" s="14"/>
      <c r="U139" s="16"/>
      <c r="V139" s="17"/>
      <c r="W139" s="16"/>
      <c r="X139" s="16"/>
      <c r="Y139" s="15"/>
      <c r="Z139" s="14"/>
      <c r="AA139" s="14"/>
      <c r="AB139" s="14"/>
      <c r="AC139" s="14"/>
      <c r="AD139" s="6"/>
      <c r="AE139" s="6"/>
      <c r="AF139" s="6"/>
      <c r="AG139" s="6"/>
      <c r="AH139" s="6"/>
      <c r="AI139" s="6"/>
    </row>
    <row r="140" spans="2:35" ht="16" x14ac:dyDescent="0.2">
      <c r="B140" s="10"/>
      <c r="F140" s="32"/>
      <c r="I140" s="17"/>
      <c r="J140" s="17"/>
      <c r="K140" s="17"/>
      <c r="L140" s="17"/>
      <c r="M140" s="17"/>
      <c r="N140" s="18"/>
      <c r="O140" s="18"/>
      <c r="P140" s="18"/>
      <c r="Q140" s="17"/>
      <c r="R140" s="17"/>
      <c r="S140" s="17"/>
      <c r="T140" s="14"/>
      <c r="U140" s="16"/>
      <c r="V140" s="17"/>
      <c r="W140" s="16"/>
      <c r="X140" s="16"/>
      <c r="Y140" s="15"/>
      <c r="Z140" s="14"/>
      <c r="AA140" s="14"/>
      <c r="AB140" s="14"/>
      <c r="AC140" s="14"/>
      <c r="AD140" s="6"/>
      <c r="AE140" s="6"/>
      <c r="AF140" s="6"/>
      <c r="AG140" s="6"/>
      <c r="AH140" s="6"/>
      <c r="AI140" s="6"/>
    </row>
    <row r="141" spans="2:35" ht="16" x14ac:dyDescent="0.2">
      <c r="B141" s="10"/>
      <c r="F141" s="32"/>
      <c r="I141" s="17"/>
      <c r="J141" s="17"/>
      <c r="K141" s="17"/>
      <c r="L141" s="17"/>
      <c r="M141" s="17"/>
      <c r="N141" s="18"/>
      <c r="O141" s="18"/>
      <c r="P141" s="18"/>
      <c r="Q141" s="17"/>
      <c r="R141" s="17"/>
      <c r="S141" s="17"/>
      <c r="T141" s="14"/>
      <c r="U141" s="16"/>
      <c r="V141" s="17"/>
      <c r="W141" s="16"/>
      <c r="X141" s="16"/>
      <c r="Y141" s="15"/>
      <c r="Z141" s="14"/>
      <c r="AA141" s="14"/>
      <c r="AB141" s="14"/>
      <c r="AC141" s="14"/>
      <c r="AD141" s="6"/>
      <c r="AE141" s="6"/>
      <c r="AF141" s="6"/>
      <c r="AG141" s="6"/>
      <c r="AH141" s="6"/>
      <c r="AI141" s="6"/>
    </row>
    <row r="142" spans="2:35" ht="16" x14ac:dyDescent="0.2">
      <c r="B142" s="10"/>
      <c r="F142" s="32"/>
      <c r="I142" s="17"/>
      <c r="J142" s="17"/>
      <c r="K142" s="17"/>
      <c r="L142" s="17"/>
      <c r="M142" s="17"/>
      <c r="N142" s="18"/>
      <c r="O142" s="18"/>
      <c r="P142" s="18"/>
      <c r="Q142" s="17"/>
      <c r="R142" s="17"/>
      <c r="S142" s="17"/>
      <c r="T142" s="14"/>
      <c r="U142" s="16"/>
      <c r="V142" s="17"/>
      <c r="W142" s="16"/>
      <c r="X142" s="16"/>
      <c r="Y142" s="15"/>
      <c r="Z142" s="14"/>
      <c r="AA142" s="14"/>
      <c r="AB142" s="14"/>
      <c r="AC142" s="14"/>
      <c r="AD142" s="6"/>
      <c r="AE142" s="6"/>
      <c r="AF142" s="6"/>
      <c r="AG142" s="6"/>
      <c r="AH142" s="6"/>
      <c r="AI142" s="6"/>
    </row>
    <row r="143" spans="2:35" ht="16" x14ac:dyDescent="0.2">
      <c r="B143" s="10"/>
      <c r="F143" s="32"/>
      <c r="I143" s="17"/>
      <c r="J143" s="17"/>
      <c r="K143" s="17"/>
      <c r="L143" s="17"/>
      <c r="M143" s="17"/>
      <c r="N143" s="18"/>
      <c r="O143" s="18"/>
      <c r="P143" s="18"/>
      <c r="Q143" s="17"/>
      <c r="R143" s="17"/>
      <c r="S143" s="17"/>
      <c r="T143" s="14"/>
      <c r="U143" s="16"/>
      <c r="V143" s="17"/>
      <c r="W143" s="16"/>
      <c r="X143" s="16"/>
      <c r="Y143" s="15"/>
      <c r="Z143" s="14"/>
      <c r="AA143" s="14"/>
      <c r="AB143" s="14"/>
      <c r="AC143" s="14"/>
      <c r="AD143" s="6"/>
      <c r="AE143" s="6"/>
      <c r="AF143" s="6"/>
      <c r="AG143" s="6"/>
      <c r="AH143" s="6"/>
      <c r="AI143" s="6"/>
    </row>
    <row r="144" spans="2:35" ht="16" x14ac:dyDescent="0.2">
      <c r="B144" s="10"/>
      <c r="F144" s="32"/>
      <c r="I144" s="17"/>
      <c r="J144" s="17"/>
      <c r="K144" s="17"/>
      <c r="L144" s="17"/>
      <c r="M144" s="17"/>
      <c r="N144" s="18"/>
      <c r="O144" s="18"/>
      <c r="P144" s="18"/>
      <c r="Q144" s="17"/>
      <c r="R144" s="17"/>
      <c r="S144" s="17"/>
      <c r="T144" s="14"/>
      <c r="U144" s="16"/>
      <c r="V144" s="17"/>
      <c r="W144" s="16"/>
      <c r="X144" s="16"/>
      <c r="Y144" s="15"/>
      <c r="Z144" s="14"/>
      <c r="AA144" s="14"/>
      <c r="AB144" s="14"/>
      <c r="AC144" s="14"/>
      <c r="AD144" s="6"/>
      <c r="AE144" s="6"/>
      <c r="AF144" s="6"/>
      <c r="AG144" s="6"/>
      <c r="AH144" s="6"/>
      <c r="AI144" s="6"/>
    </row>
    <row r="145" spans="1:35" x14ac:dyDescent="0.15">
      <c r="I145" s="17"/>
      <c r="J145" s="17"/>
      <c r="K145" s="17"/>
      <c r="L145" s="17"/>
      <c r="M145" s="17"/>
      <c r="N145" s="18"/>
      <c r="O145" s="18"/>
      <c r="P145" s="18"/>
      <c r="Q145" s="17"/>
      <c r="R145" s="17"/>
      <c r="S145" s="17"/>
      <c r="T145" s="14"/>
      <c r="U145" s="16"/>
      <c r="V145" s="17"/>
      <c r="W145" s="16"/>
      <c r="X145" s="16"/>
      <c r="Y145" s="15"/>
      <c r="Z145" s="14"/>
      <c r="AA145" s="14"/>
      <c r="AB145" s="14"/>
      <c r="AC145" s="14"/>
      <c r="AD145" s="6"/>
      <c r="AE145" s="6"/>
      <c r="AF145" s="6"/>
      <c r="AG145" s="6"/>
      <c r="AH145" s="6"/>
      <c r="AI145" s="6"/>
    </row>
    <row r="146" spans="1:35" x14ac:dyDescent="0.15">
      <c r="A146" s="34"/>
      <c r="B146" s="33"/>
      <c r="C146" s="6"/>
      <c r="D146" s="7"/>
      <c r="I146" s="17"/>
      <c r="J146" s="17"/>
      <c r="K146" s="17"/>
      <c r="L146" s="17"/>
      <c r="M146" s="17"/>
      <c r="N146" s="18"/>
      <c r="O146" s="18"/>
      <c r="P146" s="18"/>
      <c r="Q146" s="17"/>
      <c r="R146" s="17"/>
      <c r="S146" s="17"/>
      <c r="T146" s="14"/>
      <c r="U146" s="16"/>
      <c r="V146" s="17"/>
      <c r="W146" s="16"/>
      <c r="X146" s="16"/>
      <c r="Y146" s="15"/>
      <c r="Z146" s="14"/>
      <c r="AA146" s="14"/>
      <c r="AB146" s="14"/>
      <c r="AC146" s="14"/>
      <c r="AD146" s="6"/>
      <c r="AE146" s="6"/>
      <c r="AF146" s="6"/>
      <c r="AG146" s="6"/>
      <c r="AH146" s="6"/>
      <c r="AI146" s="6"/>
    </row>
    <row r="147" spans="1:35" hidden="1" x14ac:dyDescent="0.15">
      <c r="I147" s="17"/>
      <c r="J147" s="17"/>
      <c r="K147" s="17"/>
      <c r="L147" s="17"/>
      <c r="M147" s="17"/>
      <c r="N147" s="18"/>
      <c r="O147" s="18"/>
      <c r="P147" s="18"/>
      <c r="Q147" s="17"/>
      <c r="R147" s="17"/>
      <c r="S147" s="17"/>
      <c r="T147" s="14"/>
      <c r="U147" s="16"/>
      <c r="V147" s="17"/>
      <c r="W147" s="16"/>
      <c r="X147" s="16"/>
      <c r="Y147" s="15"/>
      <c r="Z147" s="14"/>
      <c r="AA147" s="14"/>
      <c r="AB147" s="14"/>
      <c r="AC147" s="14"/>
      <c r="AD147" s="6"/>
      <c r="AE147" s="6"/>
      <c r="AF147" s="6"/>
      <c r="AG147" s="6"/>
      <c r="AH147" s="6"/>
      <c r="AI147" s="6"/>
    </row>
    <row r="148" spans="1:35" ht="16" hidden="1" x14ac:dyDescent="0.2">
      <c r="B148" s="10"/>
      <c r="F148" s="32"/>
      <c r="N148" s="18"/>
      <c r="O148" s="18"/>
      <c r="T148" s="14"/>
      <c r="U148" s="16"/>
      <c r="V148" s="17"/>
      <c r="W148" s="16"/>
      <c r="X148" s="16"/>
      <c r="Y148" s="15"/>
      <c r="Z148" s="14"/>
      <c r="AA148" s="14"/>
      <c r="AB148" s="14"/>
      <c r="AC148" s="14"/>
      <c r="AD148" s="6"/>
      <c r="AE148" s="6"/>
      <c r="AF148" s="6"/>
      <c r="AG148" s="6"/>
      <c r="AH148" s="6"/>
      <c r="AI148" s="6"/>
    </row>
    <row r="149" spans="1:35" ht="16" hidden="1" x14ac:dyDescent="0.2">
      <c r="B149" s="10"/>
      <c r="F149" s="32"/>
      <c r="N149" s="18"/>
      <c r="O149" s="18"/>
      <c r="T149" s="14"/>
      <c r="U149" s="16"/>
      <c r="V149" s="17"/>
      <c r="W149" s="16"/>
      <c r="X149" s="16"/>
      <c r="Y149" s="15"/>
      <c r="Z149" s="14"/>
      <c r="AA149" s="14"/>
      <c r="AB149" s="14"/>
      <c r="AC149" s="14"/>
      <c r="AD149" s="6"/>
      <c r="AE149" s="6"/>
      <c r="AF149" s="6"/>
      <c r="AG149" s="6"/>
      <c r="AH149" s="6"/>
      <c r="AI149" s="6"/>
    </row>
    <row r="150" spans="1:35" ht="16" hidden="1" x14ac:dyDescent="0.2">
      <c r="B150" s="10"/>
      <c r="F150" s="32"/>
      <c r="N150" s="18"/>
      <c r="O150" s="18"/>
      <c r="T150" s="14"/>
      <c r="U150" s="16"/>
      <c r="V150" s="17"/>
      <c r="W150" s="16"/>
      <c r="X150" s="16"/>
      <c r="Y150" s="15"/>
      <c r="Z150" s="14"/>
      <c r="AA150" s="14"/>
      <c r="AB150" s="14"/>
      <c r="AC150" s="14"/>
      <c r="AD150" s="6"/>
      <c r="AE150" s="6"/>
      <c r="AF150" s="6"/>
      <c r="AG150" s="6"/>
      <c r="AH150" s="6"/>
      <c r="AI150" s="6"/>
    </row>
    <row r="151" spans="1:35" ht="16" hidden="1" x14ac:dyDescent="0.2">
      <c r="B151" s="10"/>
      <c r="F151" s="32"/>
      <c r="N151" s="18"/>
      <c r="O151" s="18"/>
      <c r="T151" s="14"/>
      <c r="U151" s="16"/>
      <c r="V151" s="17"/>
      <c r="W151" s="16"/>
      <c r="X151" s="16"/>
      <c r="Y151" s="15"/>
      <c r="Z151" s="14"/>
      <c r="AA151" s="14"/>
      <c r="AB151" s="14"/>
      <c r="AC151" s="14"/>
      <c r="AD151" s="6"/>
      <c r="AE151" s="6"/>
      <c r="AF151" s="6"/>
      <c r="AG151" s="6"/>
      <c r="AH151" s="6"/>
      <c r="AI151" s="6"/>
    </row>
    <row r="152" spans="1:35" ht="16" hidden="1" x14ac:dyDescent="0.2">
      <c r="B152" s="10"/>
      <c r="F152" s="32"/>
      <c r="O152" s="18"/>
      <c r="T152" s="14"/>
      <c r="U152" s="16"/>
      <c r="V152" s="17"/>
      <c r="W152" s="16"/>
      <c r="X152" s="16"/>
      <c r="Y152" s="15"/>
      <c r="Z152" s="14"/>
      <c r="AA152" s="14"/>
      <c r="AB152" s="14"/>
      <c r="AC152" s="14"/>
      <c r="AD152" s="6"/>
      <c r="AE152" s="6"/>
      <c r="AF152" s="6"/>
      <c r="AG152" s="6"/>
      <c r="AH152" s="6"/>
      <c r="AI152" s="6"/>
    </row>
    <row r="153" spans="1:35" ht="16" hidden="1" x14ac:dyDescent="0.2">
      <c r="B153" s="10"/>
      <c r="F153" s="32"/>
      <c r="N153" s="18"/>
      <c r="O153" s="18"/>
      <c r="T153" s="14"/>
      <c r="U153" s="16"/>
      <c r="V153" s="17"/>
      <c r="W153" s="16"/>
      <c r="X153" s="16"/>
      <c r="Y153" s="15"/>
      <c r="Z153" s="14"/>
      <c r="AA153" s="14"/>
      <c r="AB153" s="14"/>
      <c r="AC153" s="14"/>
      <c r="AD153" s="6"/>
      <c r="AE153" s="6"/>
      <c r="AF153" s="6"/>
      <c r="AG153" s="6"/>
      <c r="AH153" s="6"/>
      <c r="AI153" s="6"/>
    </row>
    <row r="154" spans="1:35" ht="16" hidden="1" x14ac:dyDescent="0.2">
      <c r="B154" s="10"/>
      <c r="F154" s="32"/>
      <c r="N154" s="18"/>
      <c r="O154" s="18"/>
      <c r="T154" s="14"/>
      <c r="U154" s="16"/>
      <c r="V154" s="17"/>
      <c r="W154" s="16"/>
      <c r="X154" s="16"/>
      <c r="Y154" s="15"/>
      <c r="Z154" s="14"/>
      <c r="AA154" s="14"/>
      <c r="AB154" s="14"/>
      <c r="AC154" s="14"/>
      <c r="AD154" s="6"/>
      <c r="AE154" s="6"/>
      <c r="AF154" s="6"/>
      <c r="AG154" s="6"/>
      <c r="AH154" s="6"/>
      <c r="AI154" s="6"/>
    </row>
    <row r="155" spans="1:35" ht="16" hidden="1" x14ac:dyDescent="0.2">
      <c r="B155" s="10"/>
      <c r="F155" s="32"/>
      <c r="N155" s="18"/>
      <c r="O155" s="18"/>
      <c r="T155" s="14"/>
      <c r="U155" s="16"/>
      <c r="V155" s="17"/>
      <c r="W155" s="16"/>
      <c r="X155" s="16"/>
      <c r="Y155" s="15"/>
      <c r="Z155" s="14"/>
      <c r="AA155" s="14"/>
      <c r="AB155" s="14"/>
      <c r="AC155" s="14"/>
      <c r="AD155" s="6"/>
      <c r="AE155" s="6"/>
      <c r="AF155" s="6"/>
      <c r="AG155" s="6"/>
      <c r="AH155" s="6"/>
      <c r="AI155" s="6"/>
    </row>
    <row r="156" spans="1:35" ht="16" hidden="1" x14ac:dyDescent="0.2">
      <c r="B156" s="10"/>
      <c r="F156" s="32"/>
      <c r="N156" s="18"/>
      <c r="O156" s="18"/>
      <c r="T156" s="14"/>
      <c r="U156" s="16"/>
      <c r="V156" s="17"/>
      <c r="W156" s="16"/>
      <c r="X156" s="16"/>
      <c r="Y156" s="15"/>
      <c r="Z156" s="14"/>
      <c r="AA156" s="14"/>
      <c r="AB156" s="14"/>
      <c r="AC156" s="14"/>
      <c r="AD156" s="6"/>
      <c r="AE156" s="6"/>
      <c r="AF156" s="6"/>
      <c r="AG156" s="6"/>
      <c r="AH156" s="6"/>
      <c r="AI156" s="6"/>
    </row>
    <row r="157" spans="1:35" ht="16" hidden="1" x14ac:dyDescent="0.2">
      <c r="B157" s="10"/>
      <c r="F157" s="32"/>
      <c r="N157" s="18"/>
      <c r="O157" s="18"/>
      <c r="T157" s="14"/>
      <c r="U157" s="16"/>
      <c r="V157" s="17"/>
      <c r="W157" s="16"/>
      <c r="X157" s="16"/>
      <c r="Y157" s="15"/>
      <c r="Z157" s="14"/>
      <c r="AA157" s="14"/>
      <c r="AB157" s="14"/>
      <c r="AC157" s="14"/>
      <c r="AD157" s="6"/>
      <c r="AE157" s="6"/>
      <c r="AF157" s="6"/>
      <c r="AG157" s="6"/>
      <c r="AH157" s="6"/>
      <c r="AI157" s="6"/>
    </row>
    <row r="158" spans="1:35" ht="16" hidden="1" x14ac:dyDescent="0.2">
      <c r="B158" s="10"/>
      <c r="F158" s="32"/>
      <c r="N158" s="18"/>
      <c r="O158" s="18"/>
      <c r="T158" s="14"/>
      <c r="U158" s="16"/>
      <c r="V158" s="17"/>
      <c r="W158" s="16"/>
      <c r="X158" s="16"/>
      <c r="Y158" s="15"/>
      <c r="Z158" s="14"/>
      <c r="AA158" s="14"/>
      <c r="AB158" s="14"/>
      <c r="AC158" s="14"/>
      <c r="AD158" s="6"/>
      <c r="AE158" s="6"/>
      <c r="AF158" s="6"/>
      <c r="AG158" s="6"/>
      <c r="AH158" s="6"/>
      <c r="AI158" s="6"/>
    </row>
    <row r="159" spans="1:35" ht="16" hidden="1" x14ac:dyDescent="0.2">
      <c r="B159" s="10"/>
      <c r="F159" s="32"/>
      <c r="N159" s="18"/>
      <c r="O159" s="18"/>
      <c r="T159" s="14"/>
      <c r="U159" s="16"/>
      <c r="V159" s="17"/>
      <c r="W159" s="16"/>
      <c r="X159" s="16"/>
      <c r="Y159" s="15"/>
      <c r="Z159" s="14"/>
      <c r="AA159" s="14"/>
      <c r="AB159" s="14"/>
      <c r="AC159" s="14"/>
      <c r="AD159" s="6"/>
      <c r="AE159" s="6"/>
      <c r="AF159" s="6"/>
      <c r="AG159" s="6"/>
      <c r="AH159" s="6"/>
      <c r="AI159" s="6"/>
    </row>
    <row r="160" spans="1:35" ht="16" hidden="1" x14ac:dyDescent="0.2">
      <c r="B160" s="10"/>
      <c r="F160" s="32"/>
      <c r="O160" s="18"/>
      <c r="T160" s="14"/>
      <c r="U160" s="16"/>
      <c r="V160" s="17"/>
      <c r="W160" s="16"/>
      <c r="X160" s="16"/>
      <c r="Y160" s="15"/>
      <c r="Z160" s="14"/>
      <c r="AA160" s="14"/>
      <c r="AB160" s="14"/>
      <c r="AC160" s="14"/>
      <c r="AD160" s="6"/>
      <c r="AE160" s="6"/>
      <c r="AF160" s="6"/>
      <c r="AG160" s="6"/>
      <c r="AH160" s="6"/>
      <c r="AI160" s="6"/>
    </row>
    <row r="161" spans="1:35" ht="16" hidden="1" x14ac:dyDescent="0.2">
      <c r="B161" s="10"/>
      <c r="F161" s="32"/>
      <c r="O161" s="18"/>
      <c r="T161" s="14"/>
      <c r="U161" s="16"/>
      <c r="V161" s="17"/>
      <c r="W161" s="16"/>
      <c r="X161" s="16"/>
      <c r="Y161" s="15"/>
      <c r="Z161" s="14"/>
      <c r="AA161" s="14"/>
      <c r="AB161" s="14"/>
      <c r="AC161" s="14"/>
      <c r="AD161" s="6"/>
      <c r="AE161" s="6"/>
      <c r="AF161" s="6"/>
      <c r="AG161" s="6"/>
      <c r="AH161" s="6"/>
      <c r="AI161" s="6"/>
    </row>
    <row r="162" spans="1:35" ht="16" hidden="1" x14ac:dyDescent="0.2">
      <c r="B162" s="10"/>
      <c r="F162" s="32"/>
      <c r="O162" s="18"/>
      <c r="T162" s="14"/>
      <c r="U162" s="16"/>
      <c r="V162" s="17"/>
      <c r="W162" s="16"/>
      <c r="X162" s="16"/>
      <c r="Y162" s="15"/>
      <c r="Z162" s="14"/>
      <c r="AA162" s="14"/>
      <c r="AB162" s="14"/>
      <c r="AC162" s="14"/>
      <c r="AD162" s="6"/>
      <c r="AE162" s="6"/>
      <c r="AF162" s="6"/>
      <c r="AG162" s="6"/>
      <c r="AH162" s="6"/>
      <c r="AI162" s="6"/>
    </row>
    <row r="163" spans="1:35" ht="16" hidden="1" x14ac:dyDescent="0.2">
      <c r="B163" s="10"/>
      <c r="F163" s="32"/>
      <c r="O163" s="18"/>
      <c r="T163" s="14"/>
      <c r="U163" s="16"/>
      <c r="V163" s="17"/>
      <c r="W163" s="16"/>
      <c r="X163" s="16"/>
      <c r="Y163" s="15"/>
      <c r="Z163" s="14"/>
      <c r="AA163" s="14"/>
      <c r="AB163" s="14"/>
      <c r="AC163" s="14"/>
      <c r="AD163" s="6"/>
      <c r="AE163" s="6"/>
      <c r="AF163" s="6"/>
      <c r="AG163" s="6"/>
      <c r="AH163" s="6"/>
      <c r="AI163" s="6"/>
    </row>
    <row r="164" spans="1:35" ht="16" hidden="1" x14ac:dyDescent="0.2">
      <c r="B164" s="10"/>
      <c r="F164" s="32"/>
      <c r="O164" s="18"/>
      <c r="T164" s="14"/>
      <c r="U164" s="16"/>
      <c r="V164" s="17"/>
      <c r="W164" s="16"/>
      <c r="X164" s="16"/>
      <c r="Y164" s="15"/>
      <c r="Z164" s="14"/>
      <c r="AA164" s="14"/>
      <c r="AB164" s="14"/>
      <c r="AC164" s="14"/>
      <c r="AD164" s="6"/>
      <c r="AE164" s="6"/>
      <c r="AF164" s="6"/>
      <c r="AG164" s="6"/>
      <c r="AH164" s="6"/>
      <c r="AI164" s="6"/>
    </row>
    <row r="165" spans="1:35" ht="16" hidden="1" x14ac:dyDescent="0.2">
      <c r="B165" s="10"/>
      <c r="F165" s="32"/>
      <c r="O165" s="18"/>
      <c r="T165" s="14"/>
      <c r="U165" s="16"/>
      <c r="V165" s="17"/>
      <c r="W165" s="16"/>
      <c r="X165" s="16"/>
      <c r="Y165" s="15"/>
      <c r="Z165" s="14"/>
      <c r="AA165" s="14"/>
      <c r="AB165" s="14"/>
      <c r="AC165" s="14"/>
      <c r="AD165" s="6"/>
      <c r="AE165" s="6"/>
      <c r="AF165" s="6"/>
      <c r="AG165" s="6"/>
      <c r="AH165" s="6"/>
      <c r="AI165" s="6"/>
    </row>
    <row r="166" spans="1:35" ht="16" hidden="1" x14ac:dyDescent="0.2">
      <c r="B166" s="10"/>
      <c r="F166" s="32"/>
      <c r="O166" s="18"/>
      <c r="T166" s="14"/>
      <c r="U166" s="16"/>
      <c r="V166" s="17"/>
      <c r="W166" s="16"/>
      <c r="X166" s="16"/>
      <c r="Y166" s="15"/>
      <c r="Z166" s="14"/>
      <c r="AA166" s="14"/>
      <c r="AB166" s="14"/>
      <c r="AC166" s="14"/>
      <c r="AD166" s="6"/>
      <c r="AE166" s="6"/>
      <c r="AF166" s="6"/>
      <c r="AG166" s="6"/>
      <c r="AH166" s="6"/>
      <c r="AI166" s="6"/>
    </row>
    <row r="167" spans="1:35" ht="16" hidden="1" x14ac:dyDescent="0.2">
      <c r="B167" s="10"/>
      <c r="F167" s="32"/>
      <c r="O167" s="18"/>
      <c r="T167" s="14"/>
      <c r="U167" s="16"/>
      <c r="V167" s="17"/>
      <c r="W167" s="16"/>
      <c r="X167" s="16"/>
      <c r="Y167" s="15"/>
      <c r="Z167" s="14"/>
      <c r="AA167" s="14"/>
      <c r="AB167" s="14"/>
      <c r="AC167" s="14"/>
      <c r="AD167" s="6"/>
      <c r="AE167" s="6"/>
      <c r="AF167" s="6"/>
      <c r="AG167" s="6"/>
      <c r="AH167" s="6"/>
      <c r="AI167" s="6"/>
    </row>
    <row r="168" spans="1:35" ht="16" hidden="1" x14ac:dyDescent="0.2">
      <c r="B168" s="10"/>
      <c r="F168" s="32"/>
      <c r="O168" s="18"/>
      <c r="T168" s="14"/>
      <c r="U168" s="16"/>
      <c r="V168" s="17"/>
      <c r="W168" s="16"/>
      <c r="X168" s="16"/>
      <c r="Y168" s="15"/>
      <c r="Z168" s="14"/>
      <c r="AA168" s="14"/>
      <c r="AB168" s="14"/>
      <c r="AC168" s="14"/>
      <c r="AD168" s="6"/>
      <c r="AE168" s="6"/>
      <c r="AF168" s="6"/>
      <c r="AG168" s="6"/>
      <c r="AH168" s="6"/>
      <c r="AI168" s="6"/>
    </row>
    <row r="169" spans="1:35" ht="16" hidden="1" x14ac:dyDescent="0.2">
      <c r="B169" s="10"/>
      <c r="F169" s="32"/>
      <c r="O169" s="18"/>
      <c r="T169" s="14"/>
      <c r="U169" s="16"/>
      <c r="V169" s="17"/>
      <c r="W169" s="16"/>
      <c r="X169" s="16"/>
      <c r="Y169" s="15"/>
      <c r="Z169" s="14"/>
      <c r="AA169" s="14"/>
      <c r="AB169" s="14"/>
      <c r="AC169" s="14"/>
      <c r="AD169" s="6"/>
      <c r="AE169" s="6"/>
      <c r="AF169" s="6"/>
      <c r="AG169" s="6"/>
      <c r="AH169" s="6"/>
      <c r="AI169" s="6"/>
    </row>
    <row r="170" spans="1:35" ht="16" hidden="1" x14ac:dyDescent="0.2">
      <c r="B170" s="10"/>
      <c r="F170" s="32"/>
      <c r="O170" s="18"/>
      <c r="T170" s="14"/>
      <c r="U170" s="16"/>
      <c r="V170" s="17"/>
      <c r="W170" s="16"/>
      <c r="X170" s="16"/>
      <c r="Y170" s="15"/>
      <c r="Z170" s="14"/>
      <c r="AA170" s="14"/>
      <c r="AB170" s="14"/>
      <c r="AC170" s="14"/>
      <c r="AD170" s="6"/>
      <c r="AE170" s="6"/>
      <c r="AF170" s="6"/>
      <c r="AG170" s="6"/>
      <c r="AH170" s="6"/>
      <c r="AI170" s="6"/>
    </row>
    <row r="171" spans="1:35" ht="16" hidden="1" x14ac:dyDescent="0.2">
      <c r="B171" s="10"/>
      <c r="F171" s="32"/>
      <c r="O171" s="18"/>
      <c r="T171" s="14"/>
      <c r="U171" s="16"/>
      <c r="V171" s="17"/>
      <c r="W171" s="16"/>
      <c r="X171" s="16"/>
      <c r="Y171" s="15"/>
      <c r="Z171" s="14"/>
      <c r="AA171" s="14"/>
      <c r="AB171" s="14"/>
      <c r="AC171" s="14"/>
      <c r="AD171" s="6"/>
      <c r="AE171" s="6"/>
      <c r="AF171" s="6"/>
      <c r="AG171" s="6"/>
      <c r="AH171" s="6"/>
      <c r="AI171" s="6"/>
    </row>
    <row r="172" spans="1:35" ht="16" hidden="1" x14ac:dyDescent="0.2">
      <c r="B172" s="10"/>
      <c r="F172" s="32"/>
      <c r="O172" s="18"/>
      <c r="T172" s="14"/>
      <c r="U172" s="16"/>
      <c r="V172" s="17"/>
      <c r="W172" s="16"/>
      <c r="X172" s="16"/>
      <c r="Y172" s="15"/>
      <c r="Z172" s="14"/>
      <c r="AA172" s="14"/>
      <c r="AB172" s="14"/>
      <c r="AC172" s="14"/>
      <c r="AD172" s="6"/>
      <c r="AE172" s="6"/>
      <c r="AF172" s="6"/>
      <c r="AG172" s="6"/>
      <c r="AH172" s="6"/>
      <c r="AI172" s="6"/>
    </row>
    <row r="173" spans="1:35" ht="16" hidden="1" x14ac:dyDescent="0.2">
      <c r="B173" s="10"/>
      <c r="F173" s="32"/>
      <c r="O173" s="18"/>
      <c r="T173" s="14"/>
      <c r="U173" s="16"/>
      <c r="V173" s="17"/>
      <c r="W173" s="16"/>
      <c r="X173" s="16"/>
      <c r="Y173" s="15"/>
      <c r="Z173" s="14"/>
      <c r="AA173" s="14"/>
      <c r="AB173" s="14"/>
      <c r="AC173" s="14"/>
      <c r="AD173" s="6"/>
      <c r="AE173" s="6"/>
      <c r="AF173" s="6"/>
      <c r="AG173" s="6"/>
      <c r="AH173" s="6"/>
      <c r="AI173" s="6"/>
    </row>
    <row r="174" spans="1:35" ht="16" x14ac:dyDescent="0.2">
      <c r="B174" s="10"/>
      <c r="F174" s="9"/>
      <c r="O174" s="18"/>
      <c r="T174" s="14"/>
      <c r="U174" s="16"/>
      <c r="V174" s="17"/>
      <c r="W174" s="16"/>
      <c r="X174" s="16"/>
      <c r="Y174" s="15"/>
      <c r="Z174" s="14"/>
      <c r="AA174" s="14"/>
      <c r="AB174" s="14"/>
      <c r="AC174" s="14"/>
      <c r="AD174" s="6"/>
      <c r="AE174" s="6"/>
      <c r="AF174" s="6"/>
      <c r="AG174" s="6"/>
      <c r="AH174" s="6"/>
      <c r="AI174" s="6"/>
    </row>
    <row r="175" spans="1:35" x14ac:dyDescent="0.15">
      <c r="A175" s="25"/>
      <c r="B175" s="18"/>
      <c r="C175" s="17"/>
      <c r="D175" s="15"/>
      <c r="I175" s="17"/>
      <c r="J175" s="17"/>
      <c r="K175" s="17"/>
      <c r="L175" s="17"/>
      <c r="M175" s="17"/>
      <c r="O175" s="18"/>
      <c r="P175" s="18"/>
      <c r="Q175" s="17"/>
      <c r="R175" s="17"/>
      <c r="S175" s="17"/>
      <c r="T175" s="14"/>
      <c r="U175" s="16"/>
      <c r="V175" s="17"/>
      <c r="W175" s="16"/>
      <c r="X175" s="16"/>
      <c r="Y175" s="15"/>
      <c r="Z175" s="14"/>
      <c r="AA175" s="14"/>
      <c r="AB175" s="14"/>
      <c r="AC175" s="14"/>
      <c r="AD175" s="6"/>
      <c r="AE175" s="6"/>
      <c r="AF175" s="6"/>
      <c r="AG175" s="6"/>
      <c r="AH175" s="6"/>
      <c r="AI175" s="6"/>
    </row>
    <row r="176" spans="1:35" hidden="1" x14ac:dyDescent="0.15">
      <c r="B176" s="21"/>
      <c r="D176" s="23"/>
      <c r="I176" s="17"/>
      <c r="J176" s="17"/>
      <c r="K176" s="17"/>
      <c r="L176" s="17"/>
      <c r="M176" s="17"/>
      <c r="O176" s="18"/>
      <c r="P176" s="18"/>
      <c r="Q176" s="17"/>
      <c r="R176" s="17"/>
      <c r="S176" s="17"/>
      <c r="T176" s="14"/>
      <c r="U176" s="16"/>
      <c r="V176" s="17"/>
      <c r="W176" s="16"/>
      <c r="X176" s="16"/>
      <c r="Y176" s="15"/>
      <c r="Z176" s="14"/>
      <c r="AA176" s="14"/>
      <c r="AB176" s="14"/>
      <c r="AC176" s="14"/>
      <c r="AD176" s="6"/>
      <c r="AE176" s="6"/>
      <c r="AF176" s="6"/>
      <c r="AG176" s="6"/>
      <c r="AH176" s="6"/>
      <c r="AI176" s="6"/>
    </row>
    <row r="177" spans="1:36" ht="16" hidden="1" x14ac:dyDescent="0.2">
      <c r="F177" s="9"/>
      <c r="O177" s="18"/>
      <c r="T177" s="14"/>
      <c r="U177" s="16"/>
      <c r="V177" s="17"/>
      <c r="W177" s="16"/>
      <c r="X177" s="16"/>
      <c r="Y177" s="15"/>
      <c r="Z177" s="14"/>
      <c r="AA177" s="14"/>
      <c r="AB177" s="30"/>
      <c r="AC177" s="30"/>
      <c r="AD177" s="29"/>
      <c r="AE177" s="29"/>
      <c r="AF177" s="6"/>
      <c r="AG177" s="6"/>
      <c r="AH177" s="6"/>
      <c r="AI177" s="6"/>
      <c r="AJ177" s="28"/>
    </row>
    <row r="178" spans="1:36" ht="16" hidden="1" x14ac:dyDescent="0.2">
      <c r="F178" s="9"/>
      <c r="O178" s="18"/>
      <c r="T178" s="14"/>
      <c r="U178" s="16"/>
      <c r="V178" s="17"/>
      <c r="W178" s="16"/>
      <c r="X178" s="16"/>
      <c r="Y178" s="15"/>
      <c r="Z178" s="14"/>
      <c r="AA178" s="14"/>
      <c r="AB178" s="30"/>
      <c r="AC178" s="30"/>
      <c r="AD178" s="31"/>
      <c r="AE178" s="29"/>
      <c r="AF178" s="6"/>
      <c r="AG178" s="6"/>
      <c r="AH178" s="6"/>
      <c r="AI178" s="6"/>
      <c r="AJ178" s="28"/>
    </row>
    <row r="179" spans="1:36" ht="16" hidden="1" x14ac:dyDescent="0.2">
      <c r="F179" s="9"/>
      <c r="O179" s="18"/>
      <c r="T179" s="14"/>
      <c r="U179" s="16"/>
      <c r="V179" s="17"/>
      <c r="W179" s="16"/>
      <c r="X179" s="16"/>
      <c r="Y179" s="15"/>
      <c r="Z179" s="14"/>
      <c r="AA179" s="14"/>
      <c r="AB179" s="30"/>
      <c r="AC179" s="30"/>
      <c r="AD179" s="29"/>
      <c r="AE179" s="29"/>
      <c r="AF179" s="6"/>
      <c r="AG179" s="6"/>
      <c r="AH179" s="6"/>
      <c r="AI179" s="6"/>
      <c r="AJ179" s="28"/>
    </row>
    <row r="180" spans="1:36" ht="16" hidden="1" x14ac:dyDescent="0.2">
      <c r="F180" s="9"/>
      <c r="O180" s="18"/>
      <c r="T180" s="14"/>
      <c r="U180" s="16"/>
      <c r="V180" s="17"/>
      <c r="W180" s="16"/>
      <c r="X180" s="16"/>
      <c r="Y180" s="15"/>
      <c r="Z180" s="14"/>
      <c r="AA180" s="14"/>
      <c r="AB180" s="30"/>
      <c r="AC180" s="30"/>
      <c r="AD180" s="29"/>
      <c r="AE180" s="29"/>
      <c r="AF180" s="6"/>
      <c r="AG180" s="6"/>
      <c r="AH180" s="6"/>
      <c r="AI180" s="6"/>
      <c r="AJ180" s="28"/>
    </row>
    <row r="181" spans="1:36" ht="16" hidden="1" x14ac:dyDescent="0.2">
      <c r="F181" s="9"/>
      <c r="O181" s="18"/>
      <c r="T181" s="14"/>
      <c r="U181" s="16"/>
      <c r="V181" s="17"/>
      <c r="W181" s="16"/>
      <c r="X181" s="16"/>
      <c r="Y181" s="15"/>
      <c r="Z181" s="14"/>
      <c r="AA181" s="14"/>
      <c r="AB181" s="30"/>
      <c r="AC181" s="30"/>
      <c r="AD181" s="29"/>
      <c r="AE181" s="29"/>
      <c r="AF181" s="6"/>
      <c r="AG181" s="6"/>
      <c r="AH181" s="6"/>
      <c r="AI181" s="6"/>
      <c r="AJ181" s="28"/>
    </row>
    <row r="182" spans="1:36" ht="16" hidden="1" x14ac:dyDescent="0.2">
      <c r="F182" s="9"/>
      <c r="O182" s="18"/>
      <c r="T182" s="14"/>
      <c r="U182" s="16"/>
      <c r="V182" s="17"/>
      <c r="W182" s="16"/>
      <c r="X182" s="16"/>
      <c r="Y182" s="15"/>
      <c r="Z182" s="14"/>
      <c r="AA182" s="14"/>
      <c r="AB182" s="30"/>
      <c r="AC182" s="30"/>
      <c r="AD182" s="29"/>
      <c r="AE182" s="29"/>
      <c r="AF182" s="6"/>
      <c r="AG182" s="6"/>
      <c r="AH182" s="6"/>
      <c r="AI182" s="6"/>
      <c r="AJ182" s="28"/>
    </row>
    <row r="183" spans="1:36" ht="16" hidden="1" x14ac:dyDescent="0.2">
      <c r="F183" s="9"/>
      <c r="O183" s="18"/>
      <c r="T183" s="14"/>
      <c r="U183" s="16"/>
      <c r="V183" s="17"/>
      <c r="W183" s="16"/>
      <c r="X183" s="16"/>
      <c r="Y183" s="15"/>
      <c r="Z183" s="14"/>
      <c r="AA183" s="14"/>
      <c r="AB183" s="30"/>
      <c r="AC183" s="30"/>
      <c r="AD183" s="29"/>
      <c r="AE183" s="29"/>
      <c r="AF183" s="6"/>
      <c r="AG183" s="6"/>
      <c r="AH183" s="6"/>
      <c r="AI183" s="6"/>
      <c r="AJ183" s="28"/>
    </row>
    <row r="184" spans="1:36" ht="16" hidden="1" x14ac:dyDescent="0.2">
      <c r="F184" s="9"/>
      <c r="O184" s="18"/>
      <c r="T184" s="14"/>
      <c r="U184" s="16"/>
      <c r="V184" s="17"/>
      <c r="W184" s="16"/>
      <c r="X184" s="16"/>
      <c r="Y184" s="15"/>
      <c r="Z184" s="14"/>
      <c r="AA184" s="14"/>
      <c r="AB184" s="30"/>
      <c r="AC184" s="30"/>
      <c r="AD184" s="29"/>
      <c r="AE184" s="29"/>
      <c r="AF184" s="6"/>
      <c r="AG184" s="6"/>
      <c r="AH184" s="6"/>
      <c r="AI184" s="6"/>
      <c r="AJ184" s="28"/>
    </row>
    <row r="185" spans="1:36" ht="16" hidden="1" x14ac:dyDescent="0.2">
      <c r="F185" s="9"/>
      <c r="O185" s="18"/>
      <c r="T185" s="14"/>
      <c r="U185" s="16"/>
      <c r="V185" s="17"/>
      <c r="W185" s="16"/>
      <c r="X185" s="16"/>
      <c r="Y185" s="15"/>
      <c r="Z185" s="14"/>
      <c r="AA185" s="14"/>
      <c r="AB185" s="30"/>
      <c r="AC185" s="30"/>
      <c r="AD185" s="29"/>
      <c r="AE185" s="29"/>
      <c r="AF185" s="6"/>
      <c r="AG185" s="6"/>
      <c r="AH185" s="6"/>
      <c r="AI185" s="6"/>
      <c r="AJ185" s="28"/>
    </row>
    <row r="186" spans="1:36" ht="16" hidden="1" x14ac:dyDescent="0.2">
      <c r="F186" s="9"/>
      <c r="O186" s="18"/>
      <c r="T186" s="14"/>
      <c r="U186" s="16"/>
      <c r="V186" s="17"/>
      <c r="W186" s="16"/>
      <c r="X186" s="16"/>
      <c r="Y186" s="15"/>
      <c r="Z186" s="14"/>
      <c r="AA186" s="14"/>
      <c r="AB186" s="30"/>
      <c r="AC186" s="30"/>
      <c r="AD186" s="29"/>
      <c r="AE186" s="29"/>
      <c r="AF186" s="6"/>
      <c r="AG186" s="6"/>
      <c r="AH186" s="6"/>
      <c r="AI186" s="6"/>
      <c r="AJ186" s="28"/>
    </row>
    <row r="187" spans="1:36" ht="16" hidden="1" x14ac:dyDescent="0.2">
      <c r="F187" s="9"/>
      <c r="O187" s="18"/>
      <c r="T187" s="14"/>
      <c r="U187" s="16"/>
      <c r="V187" s="17"/>
      <c r="W187" s="16"/>
      <c r="X187" s="16"/>
      <c r="Y187" s="15"/>
      <c r="Z187" s="14"/>
      <c r="AA187" s="14"/>
      <c r="AB187" s="30"/>
      <c r="AC187" s="30"/>
      <c r="AD187" s="29"/>
      <c r="AE187" s="29"/>
      <c r="AF187" s="6"/>
      <c r="AG187" s="6"/>
      <c r="AH187" s="6"/>
      <c r="AI187" s="6"/>
      <c r="AJ187" s="28"/>
    </row>
    <row r="188" spans="1:36" ht="16" hidden="1" x14ac:dyDescent="0.2">
      <c r="F188" s="9"/>
      <c r="O188" s="18"/>
      <c r="T188" s="14"/>
      <c r="U188" s="16"/>
      <c r="V188" s="17"/>
      <c r="W188" s="16"/>
      <c r="X188" s="16"/>
      <c r="Y188" s="15"/>
      <c r="Z188" s="14"/>
      <c r="AA188" s="14"/>
      <c r="AB188" s="30"/>
      <c r="AC188" s="30"/>
      <c r="AD188" s="29"/>
      <c r="AE188" s="29"/>
      <c r="AF188" s="6"/>
      <c r="AG188" s="6"/>
      <c r="AH188" s="6"/>
      <c r="AI188" s="6"/>
      <c r="AJ188" s="28"/>
    </row>
    <row r="189" spans="1:36" x14ac:dyDescent="0.15">
      <c r="O189" s="18"/>
      <c r="T189" s="14"/>
      <c r="U189" s="16"/>
      <c r="V189" s="17"/>
      <c r="W189" s="16"/>
      <c r="X189" s="16"/>
      <c r="Y189" s="15"/>
      <c r="Z189" s="14"/>
      <c r="AA189" s="14"/>
      <c r="AB189" s="8"/>
      <c r="AC189" s="8"/>
      <c r="AD189" s="29"/>
      <c r="AE189" s="29"/>
      <c r="AF189" s="6"/>
      <c r="AG189" s="6"/>
      <c r="AH189" s="6"/>
      <c r="AI189" s="6"/>
      <c r="AJ189" s="28"/>
    </row>
    <row r="190" spans="1:36" x14ac:dyDescent="0.15">
      <c r="A190" s="25"/>
      <c r="B190" s="18"/>
      <c r="C190" s="17"/>
      <c r="D190" s="15"/>
      <c r="I190" s="17"/>
      <c r="J190" s="17"/>
      <c r="K190" s="17"/>
      <c r="L190" s="17"/>
      <c r="M190" s="17"/>
      <c r="O190" s="18"/>
      <c r="P190" s="18"/>
      <c r="Q190" s="17"/>
      <c r="R190" s="17"/>
      <c r="S190" s="17"/>
      <c r="T190" s="14"/>
      <c r="U190" s="16"/>
      <c r="V190" s="17"/>
      <c r="W190" s="16"/>
      <c r="X190" s="16"/>
      <c r="Y190" s="15"/>
      <c r="Z190" s="14"/>
      <c r="AA190" s="14"/>
      <c r="AB190" s="14"/>
      <c r="AC190" s="14"/>
      <c r="AD190" s="6"/>
      <c r="AE190" s="6"/>
      <c r="AF190" s="6"/>
      <c r="AG190" s="6"/>
      <c r="AH190" s="6"/>
      <c r="AI190" s="6"/>
      <c r="AJ190" s="28"/>
    </row>
    <row r="191" spans="1:36" hidden="1" x14ac:dyDescent="0.15">
      <c r="B191" s="21"/>
      <c r="C191" s="24"/>
      <c r="D191" s="23"/>
      <c r="I191" s="17"/>
      <c r="J191" s="17"/>
      <c r="K191" s="17"/>
      <c r="L191" s="17"/>
      <c r="M191" s="17"/>
      <c r="O191" s="18"/>
      <c r="P191" s="18"/>
      <c r="Q191" s="17"/>
      <c r="R191" s="17"/>
      <c r="S191" s="17"/>
      <c r="T191" s="14"/>
      <c r="U191" s="16"/>
      <c r="V191" s="17"/>
      <c r="W191" s="16"/>
      <c r="X191" s="16"/>
      <c r="Y191" s="15"/>
      <c r="Z191" s="14"/>
      <c r="AA191" s="14"/>
      <c r="AB191" s="14"/>
      <c r="AC191" s="14"/>
      <c r="AD191" s="6"/>
      <c r="AE191" s="6"/>
      <c r="AF191" s="6"/>
      <c r="AG191" s="6"/>
      <c r="AH191" s="6"/>
      <c r="AI191" s="6"/>
    </row>
    <row r="192" spans="1:36" ht="16" hidden="1" x14ac:dyDescent="0.2">
      <c r="E192" s="26"/>
      <c r="F192" s="9"/>
      <c r="O192" s="18"/>
      <c r="T192" s="14"/>
      <c r="U192" s="16"/>
      <c r="V192" s="17"/>
      <c r="W192" s="16"/>
      <c r="X192" s="16"/>
      <c r="Y192" s="15"/>
      <c r="Z192" s="14"/>
      <c r="AA192" s="14"/>
      <c r="AB192" s="14"/>
      <c r="AC192" s="14"/>
      <c r="AD192" s="6"/>
      <c r="AE192" s="6"/>
      <c r="AF192" s="6"/>
      <c r="AG192" s="6"/>
      <c r="AH192" s="6"/>
      <c r="AI192" s="6"/>
    </row>
    <row r="193" spans="5:35" ht="16" hidden="1" x14ac:dyDescent="0.2">
      <c r="E193" s="26"/>
      <c r="F193" s="9"/>
      <c r="O193" s="18"/>
      <c r="T193" s="14"/>
      <c r="U193" s="16"/>
      <c r="V193" s="17"/>
      <c r="W193" s="16"/>
      <c r="X193" s="16"/>
      <c r="Y193" s="15"/>
      <c r="Z193" s="14"/>
      <c r="AA193" s="14"/>
      <c r="AB193" s="14"/>
      <c r="AC193" s="14"/>
      <c r="AD193" s="6"/>
      <c r="AE193" s="6"/>
      <c r="AF193" s="6"/>
      <c r="AG193" s="6"/>
      <c r="AH193" s="6"/>
      <c r="AI193" s="6"/>
    </row>
    <row r="194" spans="5:35" ht="16" hidden="1" x14ac:dyDescent="0.2">
      <c r="E194" s="26"/>
      <c r="F194" s="9"/>
      <c r="O194" s="18"/>
      <c r="T194" s="14"/>
      <c r="U194" s="16"/>
      <c r="V194" s="17"/>
      <c r="W194" s="16"/>
      <c r="X194" s="16"/>
      <c r="Y194" s="15"/>
      <c r="Z194" s="14"/>
      <c r="AA194" s="14"/>
      <c r="AB194" s="14"/>
      <c r="AC194" s="14"/>
      <c r="AD194" s="6"/>
      <c r="AE194" s="6"/>
      <c r="AF194" s="6"/>
      <c r="AG194" s="6"/>
      <c r="AH194" s="6"/>
      <c r="AI194" s="6"/>
    </row>
    <row r="195" spans="5:35" ht="16" hidden="1" x14ac:dyDescent="0.2">
      <c r="E195" s="26"/>
      <c r="F195" s="9"/>
      <c r="O195" s="18"/>
      <c r="T195" s="14"/>
      <c r="U195" s="16"/>
      <c r="V195" s="17"/>
      <c r="W195" s="16"/>
      <c r="X195" s="16"/>
      <c r="Y195" s="15"/>
      <c r="Z195" s="14"/>
      <c r="AA195" s="14"/>
      <c r="AB195" s="14"/>
      <c r="AC195" s="14"/>
      <c r="AD195" s="6"/>
      <c r="AE195" s="6"/>
      <c r="AF195" s="6"/>
      <c r="AG195" s="6"/>
      <c r="AH195" s="6"/>
      <c r="AI195" s="6"/>
    </row>
    <row r="196" spans="5:35" ht="16" hidden="1" x14ac:dyDescent="0.2">
      <c r="E196" s="26"/>
      <c r="F196" s="9"/>
      <c r="O196" s="18"/>
      <c r="T196" s="14"/>
      <c r="U196" s="16"/>
      <c r="V196" s="17"/>
      <c r="W196" s="16"/>
      <c r="X196" s="16"/>
      <c r="Y196" s="15"/>
      <c r="Z196" s="14"/>
      <c r="AA196" s="14"/>
      <c r="AB196" s="14"/>
      <c r="AC196" s="14"/>
      <c r="AD196" s="6"/>
      <c r="AE196" s="6"/>
      <c r="AF196" s="6"/>
      <c r="AG196" s="6"/>
      <c r="AH196" s="6"/>
      <c r="AI196" s="6"/>
    </row>
    <row r="197" spans="5:35" ht="16" hidden="1" x14ac:dyDescent="0.2">
      <c r="E197" s="26"/>
      <c r="F197" s="9"/>
      <c r="O197" s="18"/>
      <c r="T197" s="14"/>
      <c r="U197" s="16"/>
      <c r="V197" s="17"/>
      <c r="W197" s="16"/>
      <c r="X197" s="16"/>
      <c r="Y197" s="15"/>
      <c r="Z197" s="14"/>
      <c r="AA197" s="14"/>
      <c r="AB197" s="14"/>
      <c r="AC197" s="14"/>
      <c r="AD197" s="6"/>
      <c r="AE197" s="6"/>
      <c r="AF197" s="6"/>
      <c r="AG197" s="6"/>
      <c r="AH197" s="6"/>
      <c r="AI197" s="6"/>
    </row>
    <row r="198" spans="5:35" ht="16" hidden="1" x14ac:dyDescent="0.2">
      <c r="E198" s="26"/>
      <c r="F198" s="9"/>
      <c r="O198" s="18"/>
      <c r="T198" s="14"/>
      <c r="U198" s="16"/>
      <c r="V198" s="17"/>
      <c r="W198" s="16"/>
      <c r="X198" s="16"/>
      <c r="Y198" s="15"/>
      <c r="Z198" s="14"/>
      <c r="AA198" s="14"/>
      <c r="AB198" s="14"/>
      <c r="AC198" s="14"/>
      <c r="AD198" s="6"/>
      <c r="AE198" s="6"/>
      <c r="AF198" s="6"/>
      <c r="AG198" s="6"/>
      <c r="AH198" s="6"/>
      <c r="AI198" s="6"/>
    </row>
    <row r="199" spans="5:35" ht="16" hidden="1" x14ac:dyDescent="0.2">
      <c r="E199" s="26"/>
      <c r="F199" s="9"/>
      <c r="O199" s="18"/>
      <c r="T199" s="14"/>
      <c r="U199" s="16"/>
      <c r="V199" s="17"/>
      <c r="W199" s="16"/>
      <c r="X199" s="16"/>
      <c r="Y199" s="15"/>
      <c r="Z199" s="14"/>
      <c r="AA199" s="14"/>
      <c r="AB199" s="14"/>
      <c r="AC199" s="14"/>
      <c r="AD199" s="6"/>
      <c r="AE199" s="6"/>
      <c r="AF199" s="6"/>
      <c r="AG199" s="6"/>
      <c r="AH199" s="6"/>
      <c r="AI199" s="6"/>
    </row>
    <row r="200" spans="5:35" ht="16" hidden="1" x14ac:dyDescent="0.2">
      <c r="E200" s="26"/>
      <c r="F200" s="9"/>
      <c r="O200" s="18"/>
      <c r="T200" s="14"/>
      <c r="U200" s="16"/>
      <c r="V200" s="17"/>
      <c r="W200" s="16"/>
      <c r="X200" s="16"/>
      <c r="Y200" s="15"/>
      <c r="Z200" s="14"/>
      <c r="AA200" s="14"/>
      <c r="AB200" s="14"/>
      <c r="AC200" s="14"/>
      <c r="AD200" s="6"/>
      <c r="AE200" s="6"/>
      <c r="AF200" s="6"/>
      <c r="AG200" s="6"/>
      <c r="AH200" s="6"/>
      <c r="AI200" s="6"/>
    </row>
    <row r="201" spans="5:35" ht="16" hidden="1" x14ac:dyDescent="0.2">
      <c r="E201" s="26"/>
      <c r="F201" s="9"/>
      <c r="O201" s="18"/>
      <c r="T201" s="14"/>
      <c r="U201" s="16"/>
      <c r="V201" s="17"/>
      <c r="W201" s="16"/>
      <c r="X201" s="16"/>
      <c r="Y201" s="15"/>
      <c r="Z201" s="14"/>
      <c r="AA201" s="14"/>
      <c r="AB201" s="14"/>
      <c r="AC201" s="14"/>
      <c r="AD201" s="6"/>
      <c r="AE201" s="6"/>
      <c r="AF201" s="6"/>
      <c r="AG201" s="6"/>
      <c r="AH201" s="6"/>
      <c r="AI201" s="6"/>
    </row>
    <row r="202" spans="5:35" ht="16" hidden="1" x14ac:dyDescent="0.2">
      <c r="E202" s="26"/>
      <c r="F202" s="9"/>
      <c r="O202" s="18"/>
      <c r="T202" s="14"/>
      <c r="U202" s="16"/>
      <c r="V202" s="17"/>
      <c r="W202" s="16"/>
      <c r="X202" s="16"/>
      <c r="Y202" s="15"/>
      <c r="Z202" s="14"/>
      <c r="AA202" s="14"/>
      <c r="AB202" s="14"/>
      <c r="AC202" s="14"/>
      <c r="AD202" s="6"/>
      <c r="AE202" s="6"/>
      <c r="AF202" s="6"/>
      <c r="AG202" s="6"/>
      <c r="AH202" s="6"/>
      <c r="AI202" s="6"/>
    </row>
    <row r="203" spans="5:35" ht="16" hidden="1" x14ac:dyDescent="0.2">
      <c r="E203" s="26"/>
      <c r="F203" s="9"/>
      <c r="O203" s="18"/>
      <c r="T203" s="14"/>
      <c r="U203" s="16"/>
      <c r="V203" s="17"/>
      <c r="W203" s="16"/>
      <c r="X203" s="16"/>
      <c r="Y203" s="15"/>
      <c r="Z203" s="14"/>
      <c r="AA203" s="14"/>
      <c r="AB203" s="14"/>
      <c r="AC203" s="14"/>
      <c r="AD203" s="6"/>
      <c r="AE203" s="6"/>
      <c r="AF203" s="6"/>
      <c r="AG203" s="6"/>
      <c r="AH203" s="6"/>
      <c r="AI203" s="6"/>
    </row>
    <row r="204" spans="5:35" ht="16" hidden="1" x14ac:dyDescent="0.2">
      <c r="E204" s="26"/>
      <c r="F204" s="9"/>
      <c r="O204" s="18"/>
      <c r="T204" s="14"/>
      <c r="U204" s="16"/>
      <c r="V204" s="17"/>
      <c r="W204" s="16"/>
      <c r="X204" s="16"/>
      <c r="Y204" s="15"/>
      <c r="Z204" s="14"/>
      <c r="AA204" s="14"/>
      <c r="AB204" s="14"/>
      <c r="AC204" s="14"/>
      <c r="AD204" s="6"/>
      <c r="AE204" s="6"/>
      <c r="AF204" s="6"/>
      <c r="AG204" s="6"/>
      <c r="AH204" s="6"/>
      <c r="AI204" s="6"/>
    </row>
    <row r="205" spans="5:35" ht="16" hidden="1" x14ac:dyDescent="0.2">
      <c r="E205" s="26"/>
      <c r="F205" s="9"/>
      <c r="O205" s="18"/>
      <c r="T205" s="14"/>
      <c r="U205" s="16"/>
      <c r="V205" s="17"/>
      <c r="W205" s="16"/>
      <c r="X205" s="16"/>
      <c r="Y205" s="15"/>
      <c r="Z205" s="14"/>
      <c r="AA205" s="14"/>
      <c r="AB205" s="14"/>
      <c r="AC205" s="14"/>
      <c r="AD205" s="6"/>
      <c r="AE205" s="6"/>
      <c r="AF205" s="6"/>
      <c r="AG205" s="6"/>
      <c r="AH205" s="6"/>
      <c r="AI205" s="6"/>
    </row>
    <row r="206" spans="5:35" ht="16" hidden="1" x14ac:dyDescent="0.2">
      <c r="E206" s="26"/>
      <c r="F206" s="9"/>
      <c r="O206" s="18"/>
      <c r="T206" s="14"/>
      <c r="U206" s="16"/>
      <c r="V206" s="17"/>
      <c r="W206" s="16"/>
      <c r="X206" s="16"/>
      <c r="Y206" s="15"/>
      <c r="Z206" s="14"/>
      <c r="AA206" s="14"/>
      <c r="AB206" s="14"/>
      <c r="AC206" s="14"/>
      <c r="AD206" s="6"/>
      <c r="AE206" s="6"/>
      <c r="AF206" s="6"/>
      <c r="AG206" s="6"/>
      <c r="AH206" s="6"/>
      <c r="AI206" s="6"/>
    </row>
    <row r="207" spans="5:35" ht="16" hidden="1" x14ac:dyDescent="0.2">
      <c r="E207" s="26"/>
      <c r="F207" s="9"/>
      <c r="O207" s="18"/>
      <c r="T207" s="14"/>
      <c r="U207" s="16"/>
      <c r="V207" s="17"/>
      <c r="W207" s="16"/>
      <c r="X207" s="16"/>
      <c r="Y207" s="15"/>
      <c r="Z207" s="14"/>
      <c r="AA207" s="14"/>
      <c r="AB207" s="14"/>
      <c r="AC207" s="14"/>
      <c r="AD207" s="6"/>
      <c r="AE207" s="6"/>
      <c r="AF207" s="6"/>
      <c r="AG207" s="6"/>
      <c r="AH207" s="6"/>
      <c r="AI207" s="6"/>
    </row>
    <row r="208" spans="5:35" ht="16" hidden="1" x14ac:dyDescent="0.2">
      <c r="E208" s="26"/>
      <c r="F208" s="9"/>
      <c r="O208" s="18"/>
      <c r="T208" s="14"/>
      <c r="U208" s="16"/>
      <c r="V208" s="17"/>
      <c r="W208" s="16"/>
      <c r="X208" s="16"/>
      <c r="Y208" s="15"/>
      <c r="Z208" s="14"/>
      <c r="AA208" s="14"/>
      <c r="AB208" s="14"/>
      <c r="AC208" s="14"/>
      <c r="AD208" s="6"/>
      <c r="AE208" s="6"/>
      <c r="AF208" s="6"/>
      <c r="AG208" s="6"/>
      <c r="AH208" s="6"/>
      <c r="AI208" s="6"/>
    </row>
    <row r="209" spans="1:35" ht="16" hidden="1" x14ac:dyDescent="0.2">
      <c r="E209" s="26"/>
      <c r="F209" s="9"/>
      <c r="O209" s="18"/>
      <c r="T209" s="14"/>
      <c r="U209" s="16"/>
      <c r="V209" s="17"/>
      <c r="W209" s="16"/>
      <c r="X209" s="16"/>
      <c r="Y209" s="15"/>
      <c r="Z209" s="14"/>
      <c r="AA209" s="14"/>
      <c r="AB209" s="14"/>
      <c r="AC209" s="14"/>
      <c r="AD209" s="6"/>
      <c r="AE209" s="6"/>
      <c r="AF209" s="6"/>
      <c r="AG209" s="6"/>
      <c r="AH209" s="6"/>
      <c r="AI209" s="6"/>
    </row>
    <row r="210" spans="1:35" ht="16" hidden="1" x14ac:dyDescent="0.2">
      <c r="E210" s="26"/>
      <c r="F210" s="9"/>
      <c r="O210" s="18"/>
      <c r="T210" s="14"/>
      <c r="U210" s="16"/>
      <c r="V210" s="17"/>
      <c r="W210" s="16"/>
      <c r="X210" s="16"/>
      <c r="Y210" s="15"/>
      <c r="Z210" s="14"/>
      <c r="AA210" s="14"/>
      <c r="AB210" s="14"/>
      <c r="AC210" s="14"/>
      <c r="AD210" s="6"/>
      <c r="AE210" s="6"/>
      <c r="AF210" s="6"/>
      <c r="AG210" s="6"/>
      <c r="AH210" s="6"/>
      <c r="AI210" s="6"/>
    </row>
    <row r="211" spans="1:35" ht="16" hidden="1" x14ac:dyDescent="0.2">
      <c r="E211" s="26"/>
      <c r="F211" s="9"/>
      <c r="O211" s="18"/>
      <c r="Q211" s="22"/>
      <c r="R211" s="22"/>
      <c r="S211" s="22"/>
      <c r="T211" s="14"/>
      <c r="U211" s="16"/>
      <c r="V211" s="17"/>
      <c r="W211" s="16"/>
      <c r="X211" s="16"/>
      <c r="Y211" s="15"/>
      <c r="Z211" s="14"/>
      <c r="AA211" s="14"/>
      <c r="AB211" s="14"/>
      <c r="AC211" s="14"/>
      <c r="AD211" s="6"/>
      <c r="AE211" s="6"/>
      <c r="AF211" s="6"/>
      <c r="AG211" s="6"/>
      <c r="AH211" s="6"/>
      <c r="AI211" s="6"/>
    </row>
    <row r="212" spans="1:35" ht="16" hidden="1" x14ac:dyDescent="0.2">
      <c r="E212" s="26"/>
      <c r="F212" s="9"/>
      <c r="O212" s="18"/>
      <c r="T212" s="14"/>
      <c r="U212" s="16"/>
      <c r="V212" s="17"/>
      <c r="W212" s="16"/>
      <c r="X212" s="16"/>
      <c r="Y212" s="15"/>
      <c r="Z212" s="14"/>
      <c r="AA212" s="14"/>
      <c r="AB212" s="14"/>
      <c r="AC212" s="14"/>
      <c r="AD212" s="6"/>
      <c r="AE212" s="6"/>
      <c r="AF212" s="6"/>
      <c r="AG212" s="6"/>
      <c r="AH212" s="6"/>
      <c r="AI212" s="6"/>
    </row>
    <row r="213" spans="1:35" ht="16" hidden="1" x14ac:dyDescent="0.2">
      <c r="E213" s="26"/>
      <c r="F213" s="9"/>
      <c r="O213" s="18"/>
      <c r="T213" s="14"/>
      <c r="U213" s="16"/>
      <c r="V213" s="17"/>
      <c r="W213" s="27"/>
      <c r="X213" s="16"/>
      <c r="Y213" s="15"/>
      <c r="Z213" s="14"/>
      <c r="AA213" s="14"/>
      <c r="AB213" s="14"/>
      <c r="AC213" s="14"/>
      <c r="AD213" s="6"/>
      <c r="AE213" s="6"/>
      <c r="AF213" s="6"/>
      <c r="AG213" s="6"/>
      <c r="AH213" s="6"/>
      <c r="AI213" s="6"/>
    </row>
    <row r="214" spans="1:35" ht="16" hidden="1" x14ac:dyDescent="0.2">
      <c r="E214" s="26"/>
      <c r="F214" s="9"/>
      <c r="O214" s="18"/>
      <c r="T214" s="14"/>
      <c r="U214" s="16"/>
      <c r="V214" s="17"/>
      <c r="W214" s="16"/>
      <c r="X214" s="16"/>
      <c r="Y214" s="15"/>
      <c r="Z214" s="14"/>
      <c r="AA214" s="14"/>
      <c r="AB214" s="14"/>
      <c r="AC214" s="14"/>
      <c r="AD214" s="6"/>
      <c r="AE214" s="6"/>
      <c r="AF214" s="6"/>
      <c r="AG214" s="6"/>
      <c r="AH214" s="6"/>
      <c r="AI214" s="6"/>
    </row>
    <row r="215" spans="1:35" ht="16" hidden="1" x14ac:dyDescent="0.2">
      <c r="E215" s="26"/>
      <c r="F215" s="9"/>
      <c r="O215" s="18"/>
      <c r="T215" s="14"/>
      <c r="U215" s="16"/>
      <c r="V215" s="17"/>
      <c r="W215" s="16"/>
      <c r="X215" s="16"/>
      <c r="Y215" s="15"/>
      <c r="Z215" s="14"/>
      <c r="AA215" s="14"/>
      <c r="AB215" s="14"/>
      <c r="AC215" s="14"/>
      <c r="AD215" s="6"/>
      <c r="AE215" s="6"/>
      <c r="AF215" s="6"/>
      <c r="AG215" s="6"/>
      <c r="AH215" s="6"/>
      <c r="AI215" s="6"/>
    </row>
    <row r="216" spans="1:35" ht="16" hidden="1" x14ac:dyDescent="0.2">
      <c r="E216" s="26"/>
      <c r="F216" s="9"/>
      <c r="O216" s="18"/>
      <c r="T216" s="14"/>
      <c r="U216" s="16"/>
      <c r="V216" s="17"/>
      <c r="W216" s="16"/>
      <c r="X216" s="16"/>
      <c r="Y216" s="15"/>
      <c r="Z216" s="14"/>
      <c r="AA216" s="14"/>
      <c r="AB216" s="14"/>
      <c r="AC216" s="14"/>
      <c r="AD216" s="6"/>
      <c r="AE216" s="6"/>
      <c r="AF216" s="6"/>
      <c r="AG216" s="6"/>
      <c r="AH216" s="6"/>
      <c r="AI216" s="6"/>
    </row>
    <row r="217" spans="1:35" ht="16" hidden="1" x14ac:dyDescent="0.2">
      <c r="E217" s="26"/>
      <c r="F217" s="9"/>
      <c r="O217" s="18"/>
      <c r="T217" s="14"/>
      <c r="U217" s="16"/>
      <c r="V217" s="17"/>
      <c r="W217" s="16"/>
      <c r="X217" s="16"/>
      <c r="Y217" s="15"/>
      <c r="Z217" s="14"/>
      <c r="AA217" s="14"/>
      <c r="AB217" s="14"/>
      <c r="AC217" s="14"/>
      <c r="AD217" s="6"/>
      <c r="AE217" s="6"/>
      <c r="AF217" s="6"/>
      <c r="AG217" s="6"/>
      <c r="AH217" s="6"/>
      <c r="AI217" s="6"/>
    </row>
    <row r="218" spans="1:35" x14ac:dyDescent="0.15">
      <c r="I218" s="17"/>
      <c r="J218" s="17"/>
      <c r="K218" s="17"/>
      <c r="L218" s="17"/>
      <c r="M218" s="17"/>
      <c r="O218" s="18"/>
      <c r="P218" s="18"/>
      <c r="Q218" s="17"/>
      <c r="R218" s="17"/>
      <c r="S218" s="17"/>
      <c r="T218" s="14"/>
      <c r="U218" s="16"/>
      <c r="V218" s="17"/>
      <c r="W218" s="16"/>
      <c r="X218" s="16"/>
      <c r="Y218" s="15"/>
      <c r="Z218" s="14"/>
      <c r="AA218" s="14"/>
      <c r="AB218" s="14"/>
      <c r="AC218" s="14"/>
      <c r="AD218" s="6"/>
      <c r="AE218" s="6"/>
      <c r="AF218" s="6"/>
      <c r="AG218" s="6"/>
      <c r="AH218" s="6"/>
      <c r="AI218" s="6"/>
    </row>
    <row r="219" spans="1:35" x14ac:dyDescent="0.15">
      <c r="A219" s="25"/>
      <c r="B219" s="18"/>
      <c r="C219" s="17"/>
      <c r="D219" s="15"/>
      <c r="I219" s="17"/>
      <c r="J219" s="17"/>
      <c r="K219" s="17"/>
      <c r="L219" s="17"/>
      <c r="M219" s="17"/>
      <c r="O219" s="18"/>
      <c r="P219" s="18"/>
      <c r="Q219" s="17"/>
      <c r="R219" s="17"/>
      <c r="S219" s="17"/>
      <c r="T219" s="14"/>
      <c r="U219" s="16"/>
      <c r="V219" s="17"/>
      <c r="W219" s="16"/>
      <c r="X219" s="16"/>
      <c r="Y219" s="15"/>
      <c r="Z219" s="14"/>
      <c r="AA219" s="14"/>
      <c r="AB219" s="14"/>
      <c r="AC219" s="14"/>
      <c r="AD219" s="6"/>
      <c r="AE219" s="6"/>
      <c r="AF219" s="6"/>
      <c r="AG219" s="6"/>
      <c r="AH219" s="6"/>
      <c r="AI219" s="6"/>
    </row>
    <row r="220" spans="1:35" hidden="1" x14ac:dyDescent="0.15">
      <c r="A220" s="22"/>
      <c r="B220" s="21"/>
      <c r="C220" s="24"/>
      <c r="D220" s="23"/>
      <c r="I220" s="17"/>
      <c r="J220" s="17"/>
      <c r="K220" s="17"/>
      <c r="L220" s="17"/>
      <c r="M220" s="17"/>
      <c r="O220" s="18"/>
      <c r="P220" s="18"/>
      <c r="Q220" s="17"/>
      <c r="R220" s="17"/>
      <c r="S220" s="17"/>
      <c r="T220" s="14"/>
      <c r="U220" s="16"/>
      <c r="V220" s="17"/>
      <c r="W220" s="16"/>
      <c r="X220" s="16"/>
      <c r="Y220" s="15"/>
      <c r="Z220" s="14"/>
      <c r="AA220" s="14"/>
      <c r="AB220" s="14"/>
      <c r="AC220" s="14"/>
      <c r="AD220" s="6"/>
      <c r="AE220" s="6"/>
      <c r="AF220" s="6"/>
      <c r="AG220" s="6"/>
      <c r="AH220" s="6"/>
      <c r="AI220" s="6"/>
    </row>
    <row r="221" spans="1:35" ht="16" hidden="1" x14ac:dyDescent="0.2">
      <c r="B221" s="19"/>
      <c r="F221" s="9"/>
      <c r="I221" s="17"/>
      <c r="J221" s="17"/>
      <c r="K221" s="17"/>
      <c r="L221" s="17"/>
      <c r="M221" s="17"/>
      <c r="O221" s="18"/>
      <c r="P221" s="18"/>
      <c r="Q221" s="17"/>
      <c r="R221" s="17"/>
      <c r="S221" s="17"/>
      <c r="T221" s="14"/>
      <c r="U221" s="16"/>
      <c r="V221" s="17"/>
      <c r="W221" s="16"/>
      <c r="X221" s="16"/>
      <c r="Y221" s="15"/>
      <c r="Z221" s="14"/>
      <c r="AA221" s="14"/>
      <c r="AB221" s="14"/>
      <c r="AC221" s="14"/>
      <c r="AD221" s="6"/>
      <c r="AE221" s="6"/>
      <c r="AF221" s="6"/>
      <c r="AG221" s="6"/>
      <c r="AH221" s="6"/>
      <c r="AI221" s="6"/>
    </row>
    <row r="222" spans="1:35" ht="16" hidden="1" x14ac:dyDescent="0.2">
      <c r="B222" s="19"/>
      <c r="F222" s="9"/>
      <c r="I222" s="17"/>
      <c r="J222" s="17"/>
      <c r="K222" s="17"/>
      <c r="L222" s="17"/>
      <c r="M222" s="17"/>
      <c r="O222" s="18"/>
      <c r="P222" s="18"/>
      <c r="Q222" s="17"/>
      <c r="R222" s="17"/>
      <c r="S222" s="17"/>
      <c r="T222" s="14"/>
      <c r="U222" s="16"/>
      <c r="V222" s="17"/>
      <c r="W222" s="16"/>
      <c r="X222" s="16"/>
      <c r="Y222" s="15"/>
      <c r="Z222" s="14"/>
      <c r="AA222" s="14"/>
      <c r="AB222" s="14"/>
      <c r="AC222" s="14"/>
      <c r="AD222" s="6"/>
      <c r="AE222" s="6"/>
      <c r="AF222" s="6"/>
      <c r="AG222" s="6"/>
      <c r="AH222" s="6"/>
      <c r="AI222" s="6"/>
    </row>
    <row r="223" spans="1:35" ht="16" hidden="1" x14ac:dyDescent="0.2">
      <c r="B223" s="19"/>
      <c r="F223" s="9"/>
      <c r="I223" s="17"/>
      <c r="J223" s="17"/>
      <c r="K223" s="17"/>
      <c r="L223" s="17"/>
      <c r="M223" s="17"/>
      <c r="O223" s="18"/>
      <c r="P223" s="18"/>
      <c r="Q223" s="17"/>
      <c r="R223" s="17"/>
      <c r="S223" s="17"/>
      <c r="T223" s="14"/>
      <c r="U223" s="16"/>
      <c r="V223" s="17"/>
      <c r="W223" s="16"/>
      <c r="X223" s="16"/>
      <c r="Y223" s="15"/>
      <c r="Z223" s="14"/>
      <c r="AA223" s="14"/>
      <c r="AB223" s="14"/>
      <c r="AC223" s="14"/>
      <c r="AD223" s="6"/>
      <c r="AE223" s="6"/>
      <c r="AF223" s="6"/>
      <c r="AG223" s="6"/>
      <c r="AH223" s="6"/>
      <c r="AI223" s="6"/>
    </row>
    <row r="224" spans="1:35" ht="16" hidden="1" x14ac:dyDescent="0.2">
      <c r="B224" s="19"/>
      <c r="F224" s="9"/>
      <c r="I224" s="17"/>
      <c r="J224" s="17"/>
      <c r="K224" s="17"/>
      <c r="L224" s="17"/>
      <c r="M224" s="17"/>
      <c r="O224" s="18"/>
      <c r="P224" s="18"/>
      <c r="Q224" s="17"/>
      <c r="R224" s="17"/>
      <c r="S224" s="17"/>
      <c r="T224" s="14"/>
      <c r="U224" s="16"/>
      <c r="V224" s="17"/>
      <c r="W224" s="16"/>
      <c r="X224" s="16"/>
      <c r="Y224" s="15"/>
      <c r="Z224" s="14"/>
      <c r="AA224" s="14"/>
      <c r="AB224" s="14"/>
      <c r="AC224" s="14"/>
      <c r="AD224" s="6"/>
      <c r="AE224" s="6"/>
      <c r="AF224" s="6"/>
      <c r="AG224" s="6"/>
      <c r="AH224" s="6"/>
      <c r="AI224" s="6"/>
    </row>
    <row r="225" spans="1:35" ht="16" hidden="1" x14ac:dyDescent="0.2">
      <c r="B225" s="10"/>
      <c r="F225" s="9"/>
      <c r="I225" s="17"/>
      <c r="J225" s="17"/>
      <c r="K225" s="17"/>
      <c r="L225" s="17"/>
      <c r="M225" s="17"/>
      <c r="O225" s="18"/>
      <c r="P225" s="18"/>
      <c r="Q225" s="17"/>
      <c r="R225" s="17"/>
      <c r="S225" s="17"/>
      <c r="T225" s="14"/>
      <c r="U225" s="16"/>
      <c r="V225" s="17"/>
      <c r="W225" s="16"/>
      <c r="X225" s="16"/>
      <c r="Y225" s="15"/>
      <c r="Z225" s="14"/>
      <c r="AA225" s="14"/>
      <c r="AB225" s="14"/>
      <c r="AC225" s="14"/>
      <c r="AD225" s="6"/>
      <c r="AE225" s="6"/>
      <c r="AF225" s="6"/>
      <c r="AG225" s="6"/>
      <c r="AH225" s="6"/>
      <c r="AI225" s="6"/>
    </row>
    <row r="226" spans="1:35" ht="16" hidden="1" x14ac:dyDescent="0.2">
      <c r="B226" s="10"/>
      <c r="F226" s="9"/>
      <c r="I226" s="17"/>
      <c r="J226" s="17"/>
      <c r="K226" s="17"/>
      <c r="L226" s="17"/>
      <c r="M226" s="17"/>
      <c r="O226" s="18"/>
      <c r="P226" s="18"/>
      <c r="Q226" s="17"/>
      <c r="R226" s="17"/>
      <c r="S226" s="17"/>
      <c r="T226" s="14"/>
      <c r="U226" s="16"/>
      <c r="V226" s="17"/>
      <c r="W226" s="16"/>
      <c r="X226" s="16"/>
      <c r="Y226" s="15"/>
      <c r="Z226" s="14"/>
      <c r="AA226" s="14"/>
      <c r="AB226" s="14"/>
      <c r="AC226" s="14"/>
      <c r="AD226" s="6"/>
      <c r="AE226" s="6"/>
      <c r="AF226" s="6"/>
      <c r="AG226" s="6"/>
      <c r="AH226" s="6"/>
      <c r="AI226" s="6"/>
    </row>
    <row r="227" spans="1:35" ht="16" hidden="1" x14ac:dyDescent="0.2">
      <c r="B227" s="10"/>
      <c r="F227" s="9"/>
      <c r="I227" s="17"/>
      <c r="J227" s="17"/>
      <c r="K227" s="17"/>
      <c r="L227" s="17"/>
      <c r="M227" s="17"/>
      <c r="O227" s="18"/>
      <c r="P227" s="18"/>
      <c r="Q227" s="17"/>
      <c r="R227" s="17"/>
      <c r="S227" s="17"/>
      <c r="T227" s="14"/>
      <c r="U227" s="16"/>
      <c r="V227" s="17"/>
      <c r="W227" s="16"/>
      <c r="X227" s="16"/>
      <c r="Y227" s="15"/>
      <c r="Z227" s="14"/>
      <c r="AA227" s="14"/>
      <c r="AB227" s="14"/>
      <c r="AC227" s="14"/>
      <c r="AD227" s="6"/>
      <c r="AE227" s="6"/>
      <c r="AF227" s="6"/>
      <c r="AG227" s="6"/>
      <c r="AH227" s="6"/>
      <c r="AI227" s="6"/>
    </row>
    <row r="228" spans="1:35" ht="16" hidden="1" x14ac:dyDescent="0.2">
      <c r="B228" s="10"/>
      <c r="F228" s="9"/>
      <c r="I228" s="17"/>
      <c r="J228" s="17"/>
      <c r="K228" s="17"/>
      <c r="L228" s="17"/>
      <c r="M228" s="17"/>
      <c r="O228" s="18"/>
      <c r="P228" s="18"/>
      <c r="Q228" s="17"/>
      <c r="R228" s="17"/>
      <c r="S228" s="17"/>
      <c r="T228" s="14"/>
      <c r="U228" s="16"/>
      <c r="V228" s="17"/>
      <c r="W228" s="16"/>
      <c r="X228" s="16"/>
      <c r="Y228" s="15"/>
      <c r="Z228" s="14"/>
      <c r="AA228" s="14"/>
      <c r="AB228" s="14"/>
      <c r="AC228" s="14"/>
      <c r="AD228" s="6"/>
      <c r="AE228" s="6"/>
      <c r="AF228" s="6"/>
      <c r="AG228" s="6"/>
      <c r="AH228" s="6"/>
      <c r="AI228" s="6"/>
    </row>
    <row r="229" spans="1:35" ht="16" hidden="1" x14ac:dyDescent="0.2">
      <c r="B229" s="10"/>
      <c r="C229" s="20"/>
      <c r="F229" s="9"/>
      <c r="I229" s="17"/>
      <c r="J229" s="17"/>
      <c r="K229" s="17"/>
      <c r="L229" s="17"/>
      <c r="M229" s="17"/>
      <c r="O229" s="18"/>
      <c r="P229" s="18"/>
      <c r="Q229" s="17"/>
      <c r="R229" s="17"/>
      <c r="S229" s="17"/>
      <c r="T229" s="14"/>
      <c r="U229" s="16"/>
      <c r="V229" s="17"/>
      <c r="W229" s="16"/>
      <c r="X229" s="16"/>
      <c r="Y229" s="15"/>
      <c r="Z229" s="14"/>
      <c r="AA229" s="14"/>
      <c r="AB229" s="14"/>
      <c r="AC229" s="14"/>
      <c r="AD229" s="6"/>
      <c r="AE229" s="6"/>
      <c r="AF229" s="6"/>
      <c r="AG229" s="6"/>
      <c r="AH229" s="6"/>
      <c r="AI229" s="6"/>
    </row>
    <row r="230" spans="1:35" ht="16" x14ac:dyDescent="0.2">
      <c r="A230" s="22"/>
      <c r="B230" s="21"/>
      <c r="C230" s="20"/>
      <c r="F230" s="9"/>
      <c r="I230" s="17"/>
      <c r="J230" s="17"/>
      <c r="K230" s="17"/>
      <c r="L230" s="17"/>
      <c r="M230" s="17"/>
      <c r="O230" s="18"/>
      <c r="P230" s="18"/>
      <c r="Q230" s="17"/>
      <c r="R230" s="17"/>
      <c r="S230" s="17"/>
      <c r="T230" s="14"/>
      <c r="U230" s="16"/>
      <c r="V230" s="17"/>
      <c r="W230" s="16"/>
      <c r="X230" s="16"/>
      <c r="Y230" s="15"/>
      <c r="Z230" s="14"/>
      <c r="AA230" s="14"/>
      <c r="AB230" s="14"/>
      <c r="AC230" s="14"/>
      <c r="AD230" s="6"/>
      <c r="AE230" s="6"/>
      <c r="AF230" s="6"/>
      <c r="AG230" s="6"/>
      <c r="AH230" s="6"/>
      <c r="AI230" s="6"/>
    </row>
    <row r="231" spans="1:35" ht="16" x14ac:dyDescent="0.2">
      <c r="B231" s="19"/>
      <c r="C231" s="20"/>
      <c r="F231" s="9"/>
      <c r="I231" s="17"/>
      <c r="J231" s="17"/>
      <c r="K231" s="17"/>
      <c r="L231" s="17"/>
      <c r="M231" s="17"/>
      <c r="O231" s="18"/>
      <c r="P231" s="18"/>
      <c r="Q231" s="17"/>
      <c r="R231" s="17"/>
      <c r="S231" s="17"/>
      <c r="T231" s="14"/>
      <c r="U231" s="16"/>
      <c r="V231" s="17"/>
      <c r="W231" s="16"/>
      <c r="X231" s="16"/>
      <c r="Y231" s="15"/>
      <c r="Z231" s="14"/>
      <c r="AA231" s="14"/>
      <c r="AB231" s="14"/>
      <c r="AC231" s="14"/>
      <c r="AD231" s="6"/>
      <c r="AE231" s="6"/>
      <c r="AF231" s="6"/>
      <c r="AG231" s="6"/>
      <c r="AH231" s="6"/>
      <c r="AI231" s="6"/>
    </row>
    <row r="232" spans="1:35" ht="16" x14ac:dyDescent="0.2">
      <c r="B232" s="19"/>
      <c r="C232" s="20"/>
      <c r="F232" s="9"/>
      <c r="I232" s="17"/>
      <c r="J232" s="17"/>
      <c r="K232" s="17"/>
      <c r="L232" s="17"/>
      <c r="M232" s="17"/>
      <c r="O232" s="18"/>
      <c r="P232" s="18"/>
      <c r="Q232" s="17"/>
      <c r="R232" s="17"/>
      <c r="S232" s="17"/>
      <c r="T232" s="14"/>
      <c r="U232" s="16"/>
      <c r="V232" s="17"/>
      <c r="W232" s="16"/>
      <c r="X232" s="16"/>
      <c r="Y232" s="15"/>
      <c r="Z232" s="14"/>
      <c r="AA232" s="14"/>
      <c r="AB232" s="14"/>
      <c r="AC232" s="14"/>
      <c r="AD232" s="6"/>
      <c r="AE232" s="6"/>
      <c r="AF232" s="6"/>
      <c r="AG232" s="6"/>
      <c r="AH232" s="6"/>
      <c r="AI232" s="6"/>
    </row>
    <row r="233" spans="1:35" ht="16" x14ac:dyDescent="0.2">
      <c r="B233" s="19"/>
      <c r="C233" s="20"/>
      <c r="F233" s="9"/>
      <c r="I233" s="17"/>
      <c r="J233" s="17"/>
      <c r="K233" s="17"/>
      <c r="L233" s="17"/>
      <c r="M233" s="17"/>
      <c r="O233" s="18"/>
      <c r="P233" s="18"/>
      <c r="Q233" s="17"/>
      <c r="R233" s="17"/>
      <c r="S233" s="17"/>
      <c r="T233" s="14"/>
      <c r="U233" s="16"/>
      <c r="V233" s="17"/>
      <c r="W233" s="16"/>
      <c r="X233" s="16"/>
      <c r="Y233" s="15"/>
      <c r="Z233" s="14"/>
      <c r="AA233" s="14"/>
      <c r="AB233" s="14"/>
      <c r="AC233" s="14"/>
      <c r="AD233" s="6"/>
      <c r="AE233" s="6"/>
      <c r="AF233" s="6"/>
      <c r="AG233" s="6"/>
      <c r="AH233" s="6"/>
      <c r="AI233" s="6"/>
    </row>
    <row r="234" spans="1:35" ht="16" x14ac:dyDescent="0.2">
      <c r="B234" s="19"/>
      <c r="F234" s="9"/>
      <c r="I234" s="17"/>
      <c r="J234" s="17"/>
      <c r="K234" s="17"/>
      <c r="L234" s="17"/>
      <c r="M234" s="17"/>
      <c r="O234" s="18"/>
      <c r="P234" s="18"/>
      <c r="Q234" s="17"/>
      <c r="R234" s="17"/>
      <c r="S234" s="17"/>
      <c r="T234" s="14"/>
      <c r="U234" s="16"/>
      <c r="V234" s="17"/>
      <c r="W234" s="16"/>
      <c r="X234" s="16"/>
      <c r="Y234" s="15"/>
      <c r="Z234" s="14"/>
      <c r="AA234" s="14"/>
      <c r="AB234" s="14"/>
      <c r="AC234" s="14"/>
      <c r="AD234" s="6"/>
      <c r="AE234" s="6"/>
      <c r="AF234" s="6"/>
      <c r="AG234" s="6"/>
      <c r="AH234" s="6"/>
      <c r="AI234" s="6"/>
    </row>
    <row r="235" spans="1:35" ht="16" x14ac:dyDescent="0.2">
      <c r="B235" s="10"/>
      <c r="F235" s="9"/>
    </row>
    <row r="236" spans="1:35" ht="16" x14ac:dyDescent="0.2">
      <c r="B236" s="10"/>
      <c r="F236" s="9"/>
      <c r="X236" s="14"/>
      <c r="Y236" s="7"/>
    </row>
    <row r="237" spans="1:35" ht="16" x14ac:dyDescent="0.2">
      <c r="B237" s="10"/>
      <c r="F237" s="9"/>
      <c r="X237" s="13"/>
    </row>
    <row r="238" spans="1:35" ht="16" x14ac:dyDescent="0.2">
      <c r="B238" s="10"/>
      <c r="F238" s="9"/>
      <c r="X238" s="12"/>
      <c r="Y238" s="11"/>
    </row>
    <row r="239" spans="1:35" ht="16" x14ac:dyDescent="0.2">
      <c r="B239" s="10"/>
      <c r="F239" s="9"/>
    </row>
    <row r="240" spans="1:35" ht="16" x14ac:dyDescent="0.2">
      <c r="B240" s="10"/>
      <c r="F240" s="9"/>
    </row>
    <row r="241" spans="2:6" ht="16" x14ac:dyDescent="0.2">
      <c r="B241" s="10"/>
      <c r="F241" s="9"/>
    </row>
    <row r="242" spans="2:6" ht="16" x14ac:dyDescent="0.2">
      <c r="B242" s="10"/>
      <c r="F242" s="9"/>
    </row>
    <row r="243" spans="2:6" ht="16" x14ac:dyDescent="0.2">
      <c r="B243" s="10"/>
      <c r="F243" s="9"/>
    </row>
    <row r="244" spans="2:6" ht="16" x14ac:dyDescent="0.2">
      <c r="B244" s="10"/>
      <c r="F244" s="9"/>
    </row>
    <row r="245" spans="2:6" ht="16" x14ac:dyDescent="0.2">
      <c r="B245" s="10"/>
      <c r="F245" s="9"/>
    </row>
    <row r="246" spans="2:6" ht="16" x14ac:dyDescent="0.2">
      <c r="B246" s="10"/>
      <c r="F246" s="9"/>
    </row>
  </sheetData>
  <pageMargins left="0.75" right="0.75" top="1" bottom="1" header="0.5" footer="0.5"/>
  <pageSetup orientation="portrait" horizontalDpi="4294967293"/>
  <headerFooter alignWithMargins="0">
    <oddHeader>&amp;L&amp;UClient:&amp;C&amp;"Arial,Bold Italic"&amp;14MyCore Scientific Inc
&amp;"Arial,Regular"&amp;10 4218 Armitage Ave, RR#1, Dunrobin Rd., Dunrobin, ON K0A 1T0&amp;R&amp;U&amp;D</oddHeader>
    <oddFooter xml:space="preserve">&amp;C&amp;"Arial,Italic"Results are provided for the use of the Client named.  The Client accepts complete reponsibility for any use or intrepretation of the results.&amp;"Arial,Regular"
613 832 0020; 613 832 0021; mycore@magma.ca; www.mycore.ca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drying</vt:lpstr>
      <vt:lpstr>pb210</vt:lpstr>
      <vt:lpstr>rjc_original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Dewey Dunnington</dc:creator>
  <cp:lastModifiedBy>Dewey Dunnington</cp:lastModifiedBy>
  <dcterms:created xsi:type="dcterms:W3CDTF">2019-04-10T00:57:40Z</dcterms:created>
  <dcterms:modified xsi:type="dcterms:W3CDTF">2019-04-11T20:00:46Z</dcterms:modified>
</cp:coreProperties>
</file>