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jonsm\Dropbox\Research\FeatherEvolution\"/>
    </mc:Choice>
  </mc:AlternateContent>
  <xr:revisionPtr revIDLastSave="0" documentId="13_ncr:1_{E3351129-03CA-45F0-89A6-ADD17932FB94}" xr6:coauthVersionLast="46" xr6:coauthVersionMax="47" xr10:uidLastSave="{00000000-0000-0000-0000-000000000000}"/>
  <bookViews>
    <workbookView xWindow="1908" yWindow="432" windowWidth="11148" windowHeight="11784" xr2:uid="{8A345330-CD82-A240-9A35-1B69859D69C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R84" i="1" l="1"/>
  <c r="BQ84" i="1"/>
  <c r="BN84" i="1"/>
  <c r="BL84" i="1"/>
  <c r="BK84" i="1"/>
  <c r="BR83" i="1"/>
  <c r="BQ83" i="1"/>
  <c r="BN83" i="1"/>
  <c r="BL83" i="1"/>
  <c r="BK83" i="1"/>
  <c r="BR82" i="1"/>
  <c r="BQ82" i="1"/>
  <c r="BN82" i="1"/>
  <c r="BL82" i="1"/>
  <c r="BK82" i="1"/>
  <c r="BZ84" i="1"/>
  <c r="BY84" i="1"/>
  <c r="BV84" i="1"/>
  <c r="BT84" i="1"/>
  <c r="BS84" i="1"/>
  <c r="BZ83" i="1"/>
  <c r="BY83" i="1"/>
  <c r="BV83" i="1"/>
  <c r="BT83" i="1"/>
  <c r="BS83" i="1"/>
  <c r="BS82" i="1"/>
  <c r="BT82" i="1"/>
  <c r="BZ82" i="1"/>
  <c r="BY82" i="1"/>
  <c r="BV82" i="1"/>
  <c r="CB83" i="1"/>
  <c r="CA83" i="1"/>
  <c r="BJ83" i="1"/>
  <c r="BI83" i="1"/>
  <c r="CB82" i="1"/>
  <c r="CA82" i="1"/>
  <c r="CD84" i="1"/>
  <c r="CC84" i="1"/>
  <c r="CF84" i="1"/>
  <c r="CE84" i="1"/>
  <c r="AU84" i="1"/>
  <c r="CD83" i="1"/>
  <c r="CC83" i="1"/>
  <c r="CF83" i="1"/>
  <c r="CE83" i="1"/>
  <c r="AU83" i="1"/>
  <c r="AS83" i="1"/>
  <c r="CD82" i="1"/>
  <c r="CC82" i="1"/>
  <c r="CE82" i="1"/>
  <c r="CF82" i="1"/>
  <c r="AU82" i="1"/>
  <c r="AS82" i="1"/>
  <c r="BR81" i="1"/>
  <c r="BQ81" i="1"/>
  <c r="BN81" i="1"/>
  <c r="BL81" i="1"/>
  <c r="BK81" i="1"/>
  <c r="BZ81" i="1"/>
  <c r="BY81" i="1"/>
  <c r="BV81" i="1"/>
  <c r="BT81" i="1"/>
  <c r="BS81" i="1"/>
  <c r="CB81" i="1"/>
  <c r="CA81" i="1"/>
  <c r="BJ81" i="1"/>
  <c r="BI81" i="1"/>
  <c r="CD81" i="1"/>
  <c r="CC81" i="1"/>
  <c r="AU81" i="1"/>
  <c r="CE81" i="1"/>
  <c r="CF81" i="1"/>
  <c r="AS81" i="1"/>
  <c r="BZ25" i="1"/>
  <c r="BY25" i="1"/>
  <c r="BV25" i="1"/>
  <c r="BR25" i="1"/>
  <c r="BQ25" i="1"/>
  <c r="BT25" i="1"/>
  <c r="BS25" i="1"/>
  <c r="BL25" i="1"/>
  <c r="BK25" i="1"/>
  <c r="CC25" i="1"/>
  <c r="CD25" i="1"/>
  <c r="CE25" i="1"/>
  <c r="CF25" i="1"/>
  <c r="AB82" i="1"/>
  <c r="AB83" i="1"/>
  <c r="AB84" i="1"/>
  <c r="AB81" i="1"/>
  <c r="R84" i="1" l="1"/>
  <c r="Q84" i="1"/>
  <c r="R82" i="1"/>
  <c r="Q82" i="1"/>
  <c r="R81" i="1"/>
  <c r="Q81" i="1"/>
  <c r="W83" i="1"/>
  <c r="W82" i="1"/>
</calcChain>
</file>

<file path=xl/sharedStrings.xml><?xml version="1.0" encoding="utf-8"?>
<sst xmlns="http://schemas.openxmlformats.org/spreadsheetml/2006/main" count="1577" uniqueCount="492">
  <si>
    <t>Taxon</t>
  </si>
  <si>
    <t>Extinct?</t>
  </si>
  <si>
    <t>Sex</t>
  </si>
  <si>
    <t>Phylogenetic 
group</t>
  </si>
  <si>
    <t>Best mass source</t>
  </si>
  <si>
    <t>Source of time estimate</t>
  </si>
  <si>
    <t>Tinamus major saturatus</t>
  </si>
  <si>
    <t>Y</t>
  </si>
  <si>
    <t>N</t>
  </si>
  <si>
    <t>M</t>
  </si>
  <si>
    <t>Palaeognathae</t>
  </si>
  <si>
    <t>Dunning (2008)</t>
  </si>
  <si>
    <t>Dryolimnas cuvieri cuvieri</t>
  </si>
  <si>
    <t>Gruiformes</t>
  </si>
  <si>
    <t>Gaspar et al. (2020)</t>
  </si>
  <si>
    <t>F</t>
  </si>
  <si>
    <t>Himantornis haematopus</t>
  </si>
  <si>
    <t>Fulica gigantea</t>
  </si>
  <si>
    <t>N*</t>
  </si>
  <si>
    <t>Garcia-R et al (2014)</t>
  </si>
  <si>
    <t>Garcia-R et al (2014); raw data courtesy of JC Garcia-R</t>
  </si>
  <si>
    <t>Fulica armillata</t>
  </si>
  <si>
    <t>Gallirallus australis</t>
  </si>
  <si>
    <t>Strigops habroptilus</t>
  </si>
  <si>
    <t>?</t>
  </si>
  <si>
    <t>Psittaciformes</t>
  </si>
  <si>
    <t>Rheindt et al (2014)</t>
  </si>
  <si>
    <t>Nestor notabilis</t>
  </si>
  <si>
    <t>Gallirallus striatus</t>
  </si>
  <si>
    <t>Atlantisia rogersi</t>
  </si>
  <si>
    <t>Stervander et al (2019)</t>
  </si>
  <si>
    <t>Nesoclopeus woodfordi</t>
  </si>
  <si>
    <t>Alca torda</t>
  </si>
  <si>
    <t>Charadriiformes</t>
  </si>
  <si>
    <t>Fish (2016)</t>
  </si>
  <si>
    <t>Struthio camelus</t>
  </si>
  <si>
    <t>Yonezawa et al (2017)</t>
  </si>
  <si>
    <t>Dromaius novaehollandiae</t>
  </si>
  <si>
    <r>
      <t xml:space="preserve">Yonezawa et al (2017); assuming emu and cassowary did not independently lose flight based on </t>
    </r>
    <r>
      <rPr>
        <i/>
        <sz val="12"/>
        <rFont val="Calibri"/>
        <family val="2"/>
        <scheme val="minor"/>
      </rPr>
      <t>Emuarius</t>
    </r>
    <r>
      <rPr>
        <sz val="12"/>
        <rFont val="Calibri"/>
        <family val="2"/>
        <scheme val="minor"/>
      </rPr>
      <t xml:space="preserve"> fossils</t>
    </r>
  </si>
  <si>
    <t>Rhea americana intermedia</t>
  </si>
  <si>
    <t>Apteryx australis</t>
  </si>
  <si>
    <t>Anas aucklandica</t>
  </si>
  <si>
    <t>Anseriformes</t>
  </si>
  <si>
    <t>Mitchell et al (2013)</t>
  </si>
  <si>
    <t>Anas chlorotis</t>
  </si>
  <si>
    <t>Tachyeres pteneres</t>
  </si>
  <si>
    <t>Fulton et al (2012)</t>
  </si>
  <si>
    <t>Tachyeres patachonicus</t>
  </si>
  <si>
    <t>Y**</t>
  </si>
  <si>
    <t>Rollandia microptera</t>
  </si>
  <si>
    <t>Podicipediformes</t>
  </si>
  <si>
    <r>
      <t>Unpublished data and analysis provided courtesy of M van Tuinen - "The gist is that the split between [</t>
    </r>
    <r>
      <rPr>
        <i/>
        <sz val="12"/>
        <rFont val="Calibri"/>
        <family val="2"/>
        <scheme val="minor"/>
      </rPr>
      <t>R.</t>
    </r>
    <r>
      <rPr>
        <sz val="12"/>
        <rFont val="Calibri"/>
        <family val="2"/>
        <scheme val="minor"/>
      </rPr>
      <t xml:space="preserve">] </t>
    </r>
    <r>
      <rPr>
        <i/>
        <sz val="12"/>
        <rFont val="Calibri"/>
        <family val="2"/>
        <scheme val="minor"/>
      </rPr>
      <t>microptera</t>
    </r>
    <r>
      <rPr>
        <sz val="12"/>
        <rFont val="Calibri"/>
        <family val="2"/>
        <scheme val="minor"/>
      </rPr>
      <t xml:space="preserve"> and [</t>
    </r>
    <r>
      <rPr>
        <i/>
        <sz val="12"/>
        <rFont val="Calibri"/>
        <family val="2"/>
        <scheme val="minor"/>
      </rPr>
      <t>R.</t>
    </r>
    <r>
      <rPr>
        <sz val="12"/>
        <rFont val="Calibri"/>
        <family val="2"/>
        <scheme val="minor"/>
      </rPr>
      <t xml:space="preserve">] </t>
    </r>
    <r>
      <rPr>
        <i/>
        <sz val="12"/>
        <rFont val="Calibri"/>
        <family val="2"/>
        <scheme val="minor"/>
      </rPr>
      <t>rolland</t>
    </r>
    <r>
      <rPr>
        <sz val="12"/>
        <rFont val="Calibri"/>
        <family val="2"/>
        <scheme val="minor"/>
      </rPr>
      <t xml:space="preserve"> is about 500ky-1my. I have based this on 2 unpublished data sets. One is a 167bp portion of the mt-CO1 barcoding gene. This portion shows 2 fixed differences between both species, with 2 [</t>
    </r>
    <r>
      <rPr>
        <i/>
        <sz val="12"/>
        <rFont val="Calibri"/>
        <family val="2"/>
        <scheme val="minor"/>
      </rPr>
      <t>R</t>
    </r>
    <r>
      <rPr>
        <sz val="12"/>
        <rFont val="Calibri"/>
        <family val="2"/>
        <scheme val="minor"/>
      </rPr>
      <t xml:space="preserve">.] </t>
    </r>
    <r>
      <rPr>
        <i/>
        <sz val="12"/>
        <rFont val="Calibri"/>
        <family val="2"/>
        <scheme val="minor"/>
      </rPr>
      <t>microptera</t>
    </r>
    <r>
      <rPr>
        <sz val="12"/>
        <rFont val="Calibri"/>
        <family val="2"/>
        <scheme val="minor"/>
      </rPr>
      <t xml:space="preserve"> and 4 [</t>
    </r>
    <r>
      <rPr>
        <i/>
        <sz val="12"/>
        <rFont val="Calibri"/>
        <family val="2"/>
        <scheme val="minor"/>
      </rPr>
      <t>R</t>
    </r>
    <r>
      <rPr>
        <sz val="12"/>
        <rFont val="Calibri"/>
        <family val="2"/>
        <scheme val="minor"/>
      </rPr>
      <t xml:space="preserve">.] </t>
    </r>
    <r>
      <rPr>
        <i/>
        <sz val="12"/>
        <rFont val="Calibri"/>
        <family val="2"/>
        <scheme val="minor"/>
      </rPr>
      <t>rolland</t>
    </r>
    <r>
      <rPr>
        <sz val="12"/>
        <rFont val="Calibri"/>
        <family val="2"/>
        <scheme val="minor"/>
      </rPr>
      <t xml:space="preserve"> DNA sequences each included. The other is based on the entire mt-cytochrome b gene. This shows 5 fixed differences between both species for 1143bp. For the cytochrome b dataset, I then combined the </t>
    </r>
    <r>
      <rPr>
        <i/>
        <sz val="12"/>
        <rFont val="Calibri"/>
        <family val="2"/>
        <scheme val="minor"/>
      </rPr>
      <t>Rollandia</t>
    </r>
    <r>
      <rPr>
        <sz val="12"/>
        <rFont val="Calibri"/>
        <family val="2"/>
        <scheme val="minor"/>
      </rPr>
      <t xml:space="preserve"> sequences with grebe species of the eared clade ([</t>
    </r>
    <r>
      <rPr>
        <i/>
        <sz val="12"/>
        <rFont val="Calibri"/>
        <family val="2"/>
        <scheme val="minor"/>
      </rPr>
      <t>P</t>
    </r>
    <r>
      <rPr>
        <sz val="12"/>
        <rFont val="Calibri"/>
        <family val="2"/>
        <scheme val="minor"/>
      </rPr>
      <t xml:space="preserve">.] </t>
    </r>
    <r>
      <rPr>
        <i/>
        <sz val="12"/>
        <rFont val="Calibri"/>
        <family val="2"/>
        <scheme val="minor"/>
      </rPr>
      <t>nigricollis</t>
    </r>
    <r>
      <rPr>
        <sz val="12"/>
        <rFont val="Calibri"/>
        <family val="2"/>
        <scheme val="minor"/>
      </rPr>
      <t>, [</t>
    </r>
    <r>
      <rPr>
        <i/>
        <sz val="12"/>
        <rFont val="Calibri"/>
        <family val="2"/>
        <scheme val="minor"/>
      </rPr>
      <t>P</t>
    </r>
    <r>
      <rPr>
        <sz val="12"/>
        <rFont val="Calibri"/>
        <family val="2"/>
        <scheme val="minor"/>
      </rPr>
      <t xml:space="preserve">.] </t>
    </r>
    <r>
      <rPr>
        <i/>
        <sz val="12"/>
        <rFont val="Calibri"/>
        <family val="2"/>
        <scheme val="minor"/>
      </rPr>
      <t>gallardoi</t>
    </r>
    <r>
      <rPr>
        <sz val="12"/>
        <rFont val="Calibri"/>
        <family val="2"/>
        <scheme val="minor"/>
      </rPr>
      <t>, [</t>
    </r>
    <r>
      <rPr>
        <i/>
        <sz val="12"/>
        <rFont val="Calibri"/>
        <family val="2"/>
        <scheme val="minor"/>
      </rPr>
      <t>P</t>
    </r>
    <r>
      <rPr>
        <sz val="12"/>
        <rFont val="Calibri"/>
        <family val="2"/>
        <scheme val="minor"/>
      </rPr>
      <t xml:space="preserve">.] </t>
    </r>
    <r>
      <rPr>
        <i/>
        <sz val="12"/>
        <rFont val="Calibri"/>
        <family val="2"/>
        <scheme val="minor"/>
      </rPr>
      <t>occipitalis</t>
    </r>
    <r>
      <rPr>
        <sz val="12"/>
        <rFont val="Calibri"/>
        <family val="2"/>
        <scheme val="minor"/>
      </rPr>
      <t xml:space="preserve">) in an alignment and calibrated the node separating </t>
    </r>
    <r>
      <rPr>
        <i/>
        <sz val="12"/>
        <rFont val="Calibri"/>
        <family val="2"/>
        <scheme val="minor"/>
      </rPr>
      <t>Rollandia</t>
    </r>
    <r>
      <rPr>
        <sz val="12"/>
        <rFont val="Calibri"/>
        <family val="2"/>
        <scheme val="minor"/>
      </rPr>
      <t xml:space="preserve"> from eared </t>
    </r>
    <r>
      <rPr>
        <i/>
        <sz val="12"/>
        <rFont val="Calibri"/>
        <family val="2"/>
        <scheme val="minor"/>
      </rPr>
      <t>Podiceps</t>
    </r>
    <r>
      <rPr>
        <sz val="12"/>
        <rFont val="Calibri"/>
        <family val="2"/>
        <scheme val="minor"/>
      </rPr>
      <t xml:space="preserve"> at 5.82MY (as per Ogawa 2015). This yields about 1MY for the divergence between both </t>
    </r>
    <r>
      <rPr>
        <i/>
        <sz val="12"/>
        <rFont val="Calibri"/>
        <family val="2"/>
        <scheme val="minor"/>
      </rPr>
      <t>Rollandia</t>
    </r>
    <r>
      <rPr>
        <sz val="12"/>
        <rFont val="Calibri"/>
        <family val="2"/>
        <scheme val="minor"/>
      </rPr>
      <t xml:space="preserve"> species. The CO1 genes evolves a bit faster, so therefore I have accounted for a lower end of 500KYA. Although this lower end is admittedly not very precise, I suspect that the divergence time in Titicaca is older than that for the situation in Junin, and certainly that in Atitlan. For the CO1 and CYTB genes there is no distinguishable fixed difference between [</t>
    </r>
    <r>
      <rPr>
        <i/>
        <sz val="12"/>
        <rFont val="Calibri"/>
        <family val="2"/>
        <scheme val="minor"/>
      </rPr>
      <t>P</t>
    </r>
    <r>
      <rPr>
        <sz val="12"/>
        <rFont val="Calibri"/>
        <family val="2"/>
        <scheme val="minor"/>
      </rPr>
      <t xml:space="preserve">.] </t>
    </r>
    <r>
      <rPr>
        <i/>
        <sz val="12"/>
        <rFont val="Calibri"/>
        <family val="2"/>
        <scheme val="minor"/>
      </rPr>
      <t>gigas</t>
    </r>
    <r>
      <rPr>
        <sz val="12"/>
        <rFont val="Calibri"/>
        <family val="2"/>
        <scheme val="minor"/>
      </rPr>
      <t xml:space="preserve"> and [</t>
    </r>
    <r>
      <rPr>
        <i/>
        <sz val="12"/>
        <rFont val="Calibri"/>
        <family val="2"/>
        <scheme val="minor"/>
      </rPr>
      <t>P</t>
    </r>
    <r>
      <rPr>
        <sz val="12"/>
        <rFont val="Calibri"/>
        <family val="2"/>
        <scheme val="minor"/>
      </rPr>
      <t xml:space="preserve">.] </t>
    </r>
    <r>
      <rPr>
        <i/>
        <sz val="12"/>
        <rFont val="Calibri"/>
        <family val="2"/>
        <scheme val="minor"/>
      </rPr>
      <t>podiceps</t>
    </r>
    <r>
      <rPr>
        <sz val="12"/>
        <rFont val="Calibri"/>
        <family val="2"/>
        <scheme val="minor"/>
      </rPr>
      <t>. We need more data, but I suspect that this latter divergence is quite recent."</t>
    </r>
  </si>
  <si>
    <t>Rollandia rolland chilensis</t>
  </si>
  <si>
    <t>Phalacrocorax harrisi</t>
  </si>
  <si>
    <t>Suliformes</t>
  </si>
  <si>
    <t>Burga et al (2017)</t>
  </si>
  <si>
    <t>Phalacrocorax auritus</t>
  </si>
  <si>
    <t>Oceanites oceanicus</t>
  </si>
  <si>
    <t>Procellariiformes</t>
  </si>
  <si>
    <t>Harrison et al (2013)</t>
  </si>
  <si>
    <t>Pelecanoides urinatrix</t>
  </si>
  <si>
    <t>Diomedea immutabilis</t>
  </si>
  <si>
    <t>Prince et al (1994)</t>
  </si>
  <si>
    <t>Casuarius unappendiculatus</t>
  </si>
  <si>
    <t>Spheniscus demersus</t>
  </si>
  <si>
    <t>Sphenisciformes</t>
  </si>
  <si>
    <r>
      <t xml:space="preserve">Slack et al (2006); Jarvis et al (2014); Li et al (2014); based on age of </t>
    </r>
    <r>
      <rPr>
        <i/>
        <sz val="12"/>
        <rFont val="Calibri"/>
        <family val="2"/>
        <scheme val="minor"/>
      </rPr>
      <t>Waimanu manneringi</t>
    </r>
    <r>
      <rPr>
        <sz val="12"/>
        <rFont val="Calibri"/>
        <family val="2"/>
        <scheme val="minor"/>
      </rPr>
      <t xml:space="preserve"> </t>
    </r>
  </si>
  <si>
    <t>Eudyptes chrysocome crestatus</t>
  </si>
  <si>
    <t>Aptenodytes forsteri</t>
  </si>
  <si>
    <t>P</t>
  </si>
  <si>
    <t>AMNH 734367</t>
  </si>
  <si>
    <t>Porzana sandwichensis</t>
  </si>
  <si>
    <t>AMNH 546232</t>
  </si>
  <si>
    <t>Poole (2005); Boyer (2008)</t>
  </si>
  <si>
    <t>Slikas et al (2002); based on age of the big island of Hawaii</t>
  </si>
  <si>
    <t>Porzana palmeri</t>
  </si>
  <si>
    <t>AMNH 546222</t>
  </si>
  <si>
    <t>Olson (1999)</t>
  </si>
  <si>
    <t>Slikas et al (2002)</t>
  </si>
  <si>
    <t>Gallinula nesiotis</t>
  </si>
  <si>
    <t>AMNH 458987</t>
  </si>
  <si>
    <t>Ripley et al (1977)</t>
  </si>
  <si>
    <t>No age-calibrated phylogenies; we thank DSJ Groenenberg for helpful discussion</t>
  </si>
  <si>
    <t>Xenicus lyalli</t>
  </si>
  <si>
    <t>AMNH 554505</t>
  </si>
  <si>
    <t>Passeriformes</t>
  </si>
  <si>
    <t>Lennard (1997)</t>
  </si>
  <si>
    <t>Mitchell et al (2016); Cretaceous maximum on root, rifleman lineage constrained based on Kuiornis, and no third codon positions</t>
  </si>
  <si>
    <t>Megacrex inepta</t>
  </si>
  <si>
    <t>AMNH 293461</t>
  </si>
  <si>
    <t>Porzana spiloptera</t>
  </si>
  <si>
    <t>AMNH 472072</t>
  </si>
  <si>
    <t>Sheard et al (2020)</t>
  </si>
  <si>
    <t>Tribonyx mortierii</t>
  </si>
  <si>
    <t>AMNH 546456</t>
  </si>
  <si>
    <t>Podiceps taczanowskii</t>
  </si>
  <si>
    <t>AMNH 445331</t>
  </si>
  <si>
    <t>Ogawa et al (2015); raw data courtesy of M van Tuinen; mitochondrial coding data</t>
  </si>
  <si>
    <t>AMNH 747857</t>
  </si>
  <si>
    <t>Livezey (1988); Meiri &amp; Dayan (2003); Smith &amp; Clarke (2014); Birkhead et al. (2020)</t>
  </si>
  <si>
    <t>Smith &amp; Clarke (2015)</t>
  </si>
  <si>
    <t>Aramidopsis plateni</t>
  </si>
  <si>
    <t>AMNH 308449</t>
  </si>
  <si>
    <t>Habroptila wallacii</t>
  </si>
  <si>
    <t>AMNH 545674</t>
  </si>
  <si>
    <t>Dryolimnas cuvieri aldabranus</t>
  </si>
  <si>
    <t>van de Crommenacker (2019); Hume &amp; Martill (2019)</t>
  </si>
  <si>
    <t>Podilymbus gigas</t>
  </si>
  <si>
    <r>
      <t xml:space="preserve">Likely more recent than </t>
    </r>
    <r>
      <rPr>
        <i/>
        <sz val="12"/>
        <rFont val="Calibri"/>
        <family val="2"/>
        <scheme val="minor"/>
      </rPr>
      <t>Podiceps taczanowskii</t>
    </r>
    <r>
      <rPr>
        <sz val="12"/>
        <rFont val="Calibri"/>
        <family val="2"/>
        <scheme val="minor"/>
      </rPr>
      <t xml:space="preserve"> due to difficulty in distinguishing </t>
    </r>
    <r>
      <rPr>
        <i/>
        <sz val="12"/>
        <rFont val="Calibri"/>
        <family val="2"/>
        <scheme val="minor"/>
      </rPr>
      <t>Podilymbas gigas</t>
    </r>
    <r>
      <rPr>
        <sz val="12"/>
        <rFont val="Calibri"/>
        <family val="2"/>
        <scheme val="minor"/>
      </rPr>
      <t xml:space="preserve"> from </t>
    </r>
    <r>
      <rPr>
        <i/>
        <sz val="12"/>
        <rFont val="Calibri"/>
        <family val="2"/>
        <scheme val="minor"/>
      </rPr>
      <t>Podilymbas podiceps</t>
    </r>
    <r>
      <rPr>
        <sz val="12"/>
        <rFont val="Calibri"/>
        <family val="2"/>
        <scheme val="minor"/>
      </rPr>
      <t>; we thank M van Tuinen for helpful discussion</t>
    </r>
  </si>
  <si>
    <t>Podilymbus podiceps</t>
  </si>
  <si>
    <t>Rallus (=Gallirallus) philippensis philippensis</t>
  </si>
  <si>
    <t>Gallirallus (=Tricholimnas) sylvestris</t>
  </si>
  <si>
    <t>Porzana tabuensis tabuensis</t>
  </si>
  <si>
    <t>Gallinula chloropus chloropus</t>
  </si>
  <si>
    <t>Mergus merganser americanus</t>
  </si>
  <si>
    <t>Xenicus longipes</t>
  </si>
  <si>
    <t>Tribonyx ventralis whitei</t>
  </si>
  <si>
    <t>Podiceps occipitalis occipitalis</t>
  </si>
  <si>
    <t>Falco peregrinus cassini</t>
  </si>
  <si>
    <t>Falconiformes</t>
  </si>
  <si>
    <t>Phoenicopteriforms</t>
  </si>
  <si>
    <t>Johnson &amp; Cezilly (1975)</t>
  </si>
  <si>
    <t>Opisthocomiformes</t>
  </si>
  <si>
    <t>Cariama cristata cristata</t>
  </si>
  <si>
    <t>Cariamiformes</t>
  </si>
  <si>
    <t>Musophaga rossae</t>
  </si>
  <si>
    <t>Musophagiformes</t>
  </si>
  <si>
    <t>Piciformes</t>
  </si>
  <si>
    <t>Strigiformes</t>
  </si>
  <si>
    <t>Coraciiformes</t>
  </si>
  <si>
    <t>Cuculus canorus canorus</t>
  </si>
  <si>
    <t>Cuculiformes</t>
  </si>
  <si>
    <t>Bycanistes subcylindricus subquadratus</t>
  </si>
  <si>
    <t>Bucerotiformes</t>
  </si>
  <si>
    <t>Eurypyga helias helias</t>
  </si>
  <si>
    <t>Eurypygiformes</t>
  </si>
  <si>
    <t>Trogoniformes</t>
  </si>
  <si>
    <t>Colius colius</t>
  </si>
  <si>
    <t>Coliiformes</t>
  </si>
  <si>
    <t>Gavia immer elasson</t>
  </si>
  <si>
    <t>Gaviiformes</t>
  </si>
  <si>
    <t>Leptosomus discolor discolor</t>
  </si>
  <si>
    <t>Leptosomiformes</t>
  </si>
  <si>
    <t>Accipiter nisus nisus</t>
  </si>
  <si>
    <t>Accipitriformes</t>
  </si>
  <si>
    <t>Cathartes aura jota</t>
  </si>
  <si>
    <t>Cathartiformes</t>
  </si>
  <si>
    <t>Pterocles quadricinctus quadricinctus</t>
  </si>
  <si>
    <t>Pterocliformes</t>
  </si>
  <si>
    <t>Caprimulgus europaeus europaeus</t>
  </si>
  <si>
    <t>Caprimulgidae</t>
  </si>
  <si>
    <t>Apus apus apus</t>
  </si>
  <si>
    <t>Apodidae</t>
  </si>
  <si>
    <t>Strix varia</t>
  </si>
  <si>
    <t>Phaethontiformes</t>
  </si>
  <si>
    <t>Lee &amp; Walsh-McGee (2020)</t>
  </si>
  <si>
    <t>Patagona gigas peruviana</t>
  </si>
  <si>
    <t>Trochilidae</t>
  </si>
  <si>
    <t>Strix nebulosa nebulosa</t>
  </si>
  <si>
    <t>Dryocopus pileatus floridanus (=p. pileatus)</t>
  </si>
  <si>
    <t>Volant?
*juveniles fly
**only heaviest males flightless
P = poor flier</t>
  </si>
  <si>
    <t>FMNH 17045</t>
  </si>
  <si>
    <t>FMNH 8694</t>
  </si>
  <si>
    <t>FMNH 192718</t>
  </si>
  <si>
    <t>FMNH 23935</t>
  </si>
  <si>
    <t>FMNH 120551</t>
  </si>
  <si>
    <t>FMNH 96799</t>
  </si>
  <si>
    <t>FMNH 26192</t>
  </si>
  <si>
    <t>FMNH 88267</t>
  </si>
  <si>
    <t>FMNH 355092</t>
  </si>
  <si>
    <t>FMNH 13228</t>
  </si>
  <si>
    <t>FMNH 9901</t>
  </si>
  <si>
    <t>FMNH 13887</t>
  </si>
  <si>
    <t>FMNH 92884</t>
  </si>
  <si>
    <t>FMNH 279307</t>
  </si>
  <si>
    <t>FMNH 81401</t>
  </si>
  <si>
    <t>FMNH 110481</t>
  </si>
  <si>
    <t>FMNH 88262</t>
  </si>
  <si>
    <t>FMNH 4547</t>
  </si>
  <si>
    <t>FMNH 407677</t>
  </si>
  <si>
    <t>FMNH 2401</t>
  </si>
  <si>
    <t>FMNH 2403</t>
  </si>
  <si>
    <t>FMNH 96398</t>
  </si>
  <si>
    <t>FMNH 59080</t>
  </si>
  <si>
    <t>FMNH 73865</t>
  </si>
  <si>
    <t>FMNH 45195</t>
  </si>
  <si>
    <t>FMNH 33446</t>
  </si>
  <si>
    <t>FMNH 213221</t>
  </si>
  <si>
    <t>FMNH 188886</t>
  </si>
  <si>
    <t>FMNH 187783</t>
  </si>
  <si>
    <t>FMNH 119404</t>
  </si>
  <si>
    <t>FMNH 65362</t>
  </si>
  <si>
    <t>FMNH 324522</t>
  </si>
  <si>
    <t>FMNH 96626</t>
  </si>
  <si>
    <t>FMNH 97558</t>
  </si>
  <si>
    <t>FMNH 324533</t>
  </si>
  <si>
    <t>FMNH 22631</t>
  </si>
  <si>
    <t>FMNH 7596</t>
  </si>
  <si>
    <t>FMNH 16232</t>
  </si>
  <si>
    <t>FMNH 338527</t>
  </si>
  <si>
    <t>FMNH 7156</t>
  </si>
  <si>
    <t>FMNH 40569</t>
  </si>
  <si>
    <t>FMNH 30409</t>
  </si>
  <si>
    <t>FMNH 7592</t>
  </si>
  <si>
    <t>FMNH 300202</t>
  </si>
  <si>
    <t>FMNH 316601</t>
  </si>
  <si>
    <t>FMNH 33134</t>
  </si>
  <si>
    <t>FMNH 25179</t>
  </si>
  <si>
    <t>FMNH 178825</t>
  </si>
  <si>
    <t>FMNH 369558</t>
  </si>
  <si>
    <t>FMNH 303422</t>
  </si>
  <si>
    <t>FMNH 445154</t>
  </si>
  <si>
    <t>FMNH 27598</t>
  </si>
  <si>
    <t>FMNH 262846</t>
  </si>
  <si>
    <t>FMNH 189025</t>
  </si>
  <si>
    <t>FMNH 371270</t>
  </si>
  <si>
    <t>FMNH 45076</t>
  </si>
  <si>
    <t>FMNH 501325</t>
  </si>
  <si>
    <t>FMNH 128054</t>
  </si>
  <si>
    <t>FMNH 303009</t>
  </si>
  <si>
    <t>FMNH 228702</t>
  </si>
  <si>
    <t>FMNH178699</t>
  </si>
  <si>
    <t>FMNH 24123</t>
  </si>
  <si>
    <t>FMNH 268589</t>
  </si>
  <si>
    <t>FMNH 302568</t>
  </si>
  <si>
    <t>FMNH 41658</t>
  </si>
  <si>
    <t>FMNH 128461</t>
  </si>
  <si>
    <t>FMNH 67520</t>
  </si>
  <si>
    <t>ID</t>
  </si>
  <si>
    <t xml:space="preserve">1) Adaptive surface hind feet paddling 
beyond wading or ability to swim </t>
  </si>
  <si>
    <t>2) Surface wing paddling/steaming 
with surface hind feet paddling</t>
  </si>
  <si>
    <t>3) Underwater 
hind feet rowing</t>
  </si>
  <si>
    <t xml:space="preserve">4) Asymmetrical 
underwater flight </t>
  </si>
  <si>
    <t>5) Symmetrical 
underwater flight</t>
  </si>
  <si>
    <t>Source of 
semi-aquatic beahvior</t>
  </si>
  <si>
    <t>Best single 
body mass 
value (g)</t>
  </si>
  <si>
    <t>Male mass 
(g)</t>
  </si>
  <si>
    <t>Female mass 
(g)</t>
  </si>
  <si>
    <r>
      <t>Log</t>
    </r>
    <r>
      <rPr>
        <vertAlign val="subscript"/>
        <sz val="12"/>
        <rFont val="Calibri (Body)"/>
      </rPr>
      <t>10</t>
    </r>
    <r>
      <rPr>
        <sz val="12"/>
        <rFont val="Calibri"/>
        <family val="2"/>
        <scheme val="minor"/>
      </rPr>
      <t>(M/F) 
mass</t>
    </r>
  </si>
  <si>
    <t>Tail fan length 
(mm)</t>
  </si>
  <si>
    <t>Tarsus length 
(mm)</t>
  </si>
  <si>
    <t>3rd toe length 
(mm)</t>
  </si>
  <si>
    <t>Beak length 
(mm)</t>
  </si>
  <si>
    <t>Beak width 
(mm)</t>
  </si>
  <si>
    <t>Beak depth (mm): 
mandible &amp; maxilla</t>
  </si>
  <si>
    <t>HWI 
(Sheard et al. 2020)</t>
  </si>
  <si>
    <t>Max. time flightless 
(yr)</t>
  </si>
  <si>
    <t>&lt;1</t>
  </si>
  <si>
    <t>NA</t>
  </si>
  <si>
    <t># of anterior  
scutate scale rows 
across tarsus</t>
  </si>
  <si>
    <t># of anterior scutate scales 
from proximal tibia/tarsus 
to distal tarsus 
along 3rd toe row</t>
  </si>
  <si>
    <t>Anterior tibia scutate scales 
present (1) or absent (0)</t>
  </si>
  <si>
    <t>Height of proximal-most 
anterior scutate scale 
on tibia/tarsus 
along 3rd toe row 
(mm)</t>
  </si>
  <si>
    <t>Width of proximal-most 
anterior scutate scale 
on tibia/tarsus 
along 3rd toe row 
(mm)</t>
  </si>
  <si>
    <t xml:space="preserve">Tibia reticulate scales  
present (1) or absent (0) </t>
  </si>
  <si>
    <t>Extent of tibia  
covered by reticulate scales 
(mm)</t>
  </si>
  <si>
    <t>Extent of 
anterior scutate scales 
up tarsus &amp; tibia 
(mm)</t>
  </si>
  <si>
    <t>Height of distal-most 
anterior scutate scale 
on 3rd toe 
(mm)</t>
  </si>
  <si>
    <t>Width of distal-most 
anterior scutate scale 
on 3rd toe
(mm)</t>
  </si>
  <si>
    <t>Height of distal-most 
anterior scutate scale 
on tarsus 
along 3rd toe row 
(mm)</t>
  </si>
  <si>
    <t>Width of distal-most 
anterior scutate scale 
on tarsus 
along 3rd toe row
(mm)</t>
  </si>
  <si>
    <t>Primary: 
Angle between 
barbs L1 and T1 
(°)</t>
  </si>
  <si>
    <t>Primary: 
Angle barb 
LM 
(°)</t>
  </si>
  <si>
    <t>Primary: 
Angle barb 
LI 
(°)</t>
  </si>
  <si>
    <t>Primary: 
Angle barb 
TI 
(°)</t>
  </si>
  <si>
    <t>Primary: 
Angle barb 
T2 
(°)</t>
  </si>
  <si>
    <t>Primary: 
Angle barb 
L2 
(°)</t>
  </si>
  <si>
    <t>Primary: 
Distal barbule angle 
on barb T1 
(°)</t>
  </si>
  <si>
    <t>Primary: 
Distal barbule length 
on barb T1 
(mm)</t>
  </si>
  <si>
    <t>Primary: 
Proximal barbule angle 
on barb T1 
(°)</t>
  </si>
  <si>
    <t>Primary: 
Distal barbule density 
on barb T1 
(#/mm)</t>
  </si>
  <si>
    <t>Primary: 
Proximal barbule density 
on barb T1 
(#/mm)</t>
  </si>
  <si>
    <t>Primary: 
Length barb 
L1
(mm)</t>
  </si>
  <si>
    <t>Primary: 
Length barb 
T1
(mm)</t>
  </si>
  <si>
    <t>Primary: 
Length barb 
LM
(mm)</t>
  </si>
  <si>
    <t>Primary: 
Length barb 
TM
(mm)</t>
  </si>
  <si>
    <t>Primary: 
Distal barbule length 
on barb TM 
(mm)</t>
  </si>
  <si>
    <t>Primary: 
Distal barbule angle 
on barb TM 
(°)</t>
  </si>
  <si>
    <t>Primary: 
Proximal barbule angle 
on barb TM 
(°)</t>
  </si>
  <si>
    <t>Primary: 
Distal barbule density 
on barb TM 
(#/mm)</t>
  </si>
  <si>
    <t>Primary: 
Proximal barbule density 
on barb TM 
(#/mm)</t>
  </si>
  <si>
    <t>Primary: 
Width barb TM 
at barbules/midpoint 
(mm)</t>
  </si>
  <si>
    <t>Primary: 
Length barb 
LI
(mm)</t>
  </si>
  <si>
    <t>Primary: 
Length barb 
TI
(mm)</t>
  </si>
  <si>
    <t>Primary: 
Width barb TI 
at barbules/midpoint 
(mm)</t>
  </si>
  <si>
    <t>Primary: 
Distal barbule length 
on barb TI 
(mm)</t>
  </si>
  <si>
    <t>Primary: 
Distal barbule angle 
on barb TI 
(°)</t>
  </si>
  <si>
    <t>Primary: 
Proximal barbule angle 
on barb TI 
(°)</t>
  </si>
  <si>
    <t>Primary: 
Distal barbule density 
on barb TI 
(#/mm)</t>
  </si>
  <si>
    <t>Primary: 
Proximal barbule density 
on barb TI 
(#/mm)</t>
  </si>
  <si>
    <t>Primary: 
Apical 
leading barb density 
(#/mm)</t>
  </si>
  <si>
    <t>Primary: 
Apical 
trailing barb density 
(#/mm)</t>
  </si>
  <si>
    <t>Primary: 
Middle 
leading barb density 
(#/mm)</t>
  </si>
  <si>
    <t>Primary: 
Middle 
trailing barb density 
(#/mm)</t>
  </si>
  <si>
    <t>Primary: 
Internal 
leading barb density 
(#/mm)</t>
  </si>
  <si>
    <t>Primary: 
Internal 
trailing barb density 
(#/mm)</t>
  </si>
  <si>
    <t>Position of longest primary 
from distal wing tip</t>
  </si>
  <si>
    <t>Primary: 
Angle barb 
TM
(°)</t>
  </si>
  <si>
    <t>Tertial: 
Angle between 
barbs L1 and T1 
(°)</t>
  </si>
  <si>
    <t>Tertial: 
Angle barb 
L2 
(°)</t>
  </si>
  <si>
    <t>Tertial: 
Angle barb 
T2 
(°)</t>
  </si>
  <si>
    <t>Tertial: 
Angle barb 
LM 
(°)</t>
  </si>
  <si>
    <t>Tertial: 
Angle barb 
TM
(°)</t>
  </si>
  <si>
    <t>Tertial: 
Angle barb 
LI 
(°)</t>
  </si>
  <si>
    <t>Tertial: 
Angle barb 
TI 
(°)</t>
  </si>
  <si>
    <t>Tertial: 
Length barb 
L1
(mm)</t>
  </si>
  <si>
    <t>Tertial: 
Length barb 
T1
(mm)</t>
  </si>
  <si>
    <t>Tertial: 
Distal barbule length 
on barb T1 
(mm)</t>
  </si>
  <si>
    <t>Tertial: 
Distal barbule angle 
on barb T1 
(°)</t>
  </si>
  <si>
    <t>Tertial: 
Proximal barbule angle 
on barb T1 
(°)</t>
  </si>
  <si>
    <t>Tertial: 
Distal barbule density 
on barb T1 
(#/mm)</t>
  </si>
  <si>
    <t>Tertial: 
Proximal barbule density 
on barb T1 
(#/mm)</t>
  </si>
  <si>
    <t>Tertial: 
Length barb 
LM
(mm)</t>
  </si>
  <si>
    <t>Tertial: 
Length barb 
TM
(mm)</t>
  </si>
  <si>
    <t>Tertial: 
Width barb TM 
at barbules/midpoint 
(mm)</t>
  </si>
  <si>
    <t>Tertial: 
Distal barbule length 
on barb TM 
(mm)</t>
  </si>
  <si>
    <t>Tertial: 
Distal barbule angle 
on barb TM 
(°)</t>
  </si>
  <si>
    <t>Tertial: 
Proximal barbule angle 
on barb TM 
(°)</t>
  </si>
  <si>
    <t>Tertial: 
Distal barbule density 
on barb TM 
(#/mm)</t>
  </si>
  <si>
    <t>Tertial: 
Proximal barbule density 
on barb TM 
(#/mm)</t>
  </si>
  <si>
    <t>Tertial: 
Length barb 
LI
(mm)</t>
  </si>
  <si>
    <t>Tertial: 
Length barb 
TI
(mm)</t>
  </si>
  <si>
    <t>Tertial: 
Width barb TI 
at barbules/midpoint 
(mm)</t>
  </si>
  <si>
    <t>Tertial: 
Distal barbule length 
on barb TI 
(mm)</t>
  </si>
  <si>
    <t>Tertial: 
Distal barbule angle 
on barb TI 
(°)</t>
  </si>
  <si>
    <t>Tertial: 
Proximal barbule angle 
on barb TI 
(°)</t>
  </si>
  <si>
    <t>Tertial: 
Distal barbule density 
on barb TI 
(#/mm)</t>
  </si>
  <si>
    <t>Tertial: 
Proximal barbule density 
on barb TI 
(#/mm)</t>
  </si>
  <si>
    <t>Tertial: 
Apical 
leading barb density 
(#/mm)</t>
  </si>
  <si>
    <t>Tertial: 
Apical 
trailing barb density 
(#/mm)</t>
  </si>
  <si>
    <t>Tertial: 
Middle 
leading barb density 
(#/mm)</t>
  </si>
  <si>
    <t>Tertial: 
Middle 
trailing barb density 
(#/mm)</t>
  </si>
  <si>
    <t>Tertial: 
Internal 
leading barb density 
(#/mm)</t>
  </si>
  <si>
    <t>Tertial: 
Internal 
trailing barb density 
(#/mm)</t>
  </si>
  <si>
    <t>Tertial: 
Internal 
rachis width 
(mm)</t>
  </si>
  <si>
    <t>Tertial: 
Internal 
rachis length 
(mm)</t>
  </si>
  <si>
    <t>Primary: 
Internal 
rachis width 
(mm)</t>
  </si>
  <si>
    <t>Primary: 
Internal 
rachis length 
(mm)</t>
  </si>
  <si>
    <t>Primary: 
Middle 
rachis width 
(mm)</t>
  </si>
  <si>
    <t>Primary: 
Middle 
rachis length 
(mm)</t>
  </si>
  <si>
    <t>Tertial: 
Middle 
rachis width 
(mm)</t>
  </si>
  <si>
    <t>Tertial: 
Middle 
rachis length 
(mm)</t>
  </si>
  <si>
    <t>Retrix: 
Internal 
rachis width 
(mm)</t>
  </si>
  <si>
    <t>Retrix: 
Internal 
rachis length 
(mm)</t>
  </si>
  <si>
    <t>Retrix: 
Middle 
rachis width 
(mm)</t>
  </si>
  <si>
    <t>Retrix: 
Middle 
rachis length 
(mm)</t>
  </si>
  <si>
    <t>Retrix: 
Angle between 
barbs L1 and T1 
(°)</t>
  </si>
  <si>
    <t>Retrix: 
Angle barb 
L2 
(°)</t>
  </si>
  <si>
    <t>Retrix: 
Angle barb 
T2 
(°)</t>
  </si>
  <si>
    <t>Retrix: 
Angle barb 
LM 
(°)</t>
  </si>
  <si>
    <t>Retrix: 
Angle barb 
TM
(°)</t>
  </si>
  <si>
    <t>Retrix: 
Angle barb 
LI 
(°)</t>
  </si>
  <si>
    <t>Retrix: 
Angle barb 
TI 
(°)</t>
  </si>
  <si>
    <t>Retrix: 
Length barb 
L1
(mm)</t>
  </si>
  <si>
    <t>Retrix: 
Length barb 
T1
(mm)</t>
  </si>
  <si>
    <t>Retrix: 
Distal barbule length 
on barb T1 
(mm)</t>
  </si>
  <si>
    <t>Retrix: 
Distal barbule angle 
on barb T1 
(°)</t>
  </si>
  <si>
    <t>Retrix: 
Proximal barbule angle 
on barb T1 
(°)</t>
  </si>
  <si>
    <t>Retrix: 
Distal barbule density 
on barb T1 
(#/mm)</t>
  </si>
  <si>
    <t>Retrix: 
Proximal barbule density 
on barb T1 
(#/mm)</t>
  </si>
  <si>
    <t>Retrix: 
Length barb 
LM
(mm)</t>
  </si>
  <si>
    <t>Retrix: 
Length barb 
TM
(mm)</t>
  </si>
  <si>
    <t>Retrix: 
Width barb TM 
at barbules/midpoint 
(mm)</t>
  </si>
  <si>
    <t>Retrix: 
Distal barbule length 
on barb TM 
(mm)</t>
  </si>
  <si>
    <t>Retrix: 
Distal barbule angle 
on barb TM 
(°)</t>
  </si>
  <si>
    <t>Retrix: 
Proximal barbule angle 
on barb TM 
(°)</t>
  </si>
  <si>
    <t>Retrix: 
Distal barbule density 
on barb TM 
(#/mm)</t>
  </si>
  <si>
    <t>Retrix: 
Proximal barbule density 
on barb TM 
(#/mm)</t>
  </si>
  <si>
    <t>Retrix: 
Length barb 
LI
(mm)</t>
  </si>
  <si>
    <t>Retrix: 
Length barb 
TI
(mm)</t>
  </si>
  <si>
    <t>Retrix: 
Width barb TI 
at barbules/midpoint 
(mm)</t>
  </si>
  <si>
    <t>Retrix: 
Distal barbule length 
on barb TI 
(mm)</t>
  </si>
  <si>
    <t>Retrix: 
Distal barbule angle 
on barb TI 
(°)</t>
  </si>
  <si>
    <t>Retrix: 
Proximal barbule angle 
on barb TI 
(°)</t>
  </si>
  <si>
    <t>Retrix: 
Distal barbule density 
on barb TI 
(#/mm)</t>
  </si>
  <si>
    <t>Retrix: 
Proximal barbule density 
on barb TI 
(#/mm)</t>
  </si>
  <si>
    <t>Retrix: 
Apical 
leading barb density 
(#/mm)</t>
  </si>
  <si>
    <t>Retrix: 
Apical 
trailing barb density 
(#/mm)</t>
  </si>
  <si>
    <t>Retrix: 
Middle 
leading barb density 
(#/mm)</t>
  </si>
  <si>
    <t>Retrix: 
Middle 
trailing barb density 
(#/mm)</t>
  </si>
  <si>
    <t>Retrix: 
Internal 
leading barb density 
(#/mm)</t>
  </si>
  <si>
    <t>Retrix: 
Internal 
trailing barb density 
(#/mm)</t>
  </si>
  <si>
    <t>Dorsal Contour: 
Internal 
rachis width 
(mm)</t>
  </si>
  <si>
    <t>Dorsal Contour: 
Internal 
rachis length 
(mm)</t>
  </si>
  <si>
    <t>Dorsal Contour: 
Middle 
rachis width 
(mm)</t>
  </si>
  <si>
    <t>Dorsal Contour: 
Middle 
rachis length 
(mm)</t>
  </si>
  <si>
    <t>Dorsal Contour: 
Angle between 
barbs L1 and T1 
(°)</t>
  </si>
  <si>
    <t>Dorsal Contour: 
Angle barb 
L2 
(°)</t>
  </si>
  <si>
    <t>Dorsal Contour: 
Angle barb 
T2 
(°)</t>
  </si>
  <si>
    <t>Dorsal Contour: 
Angle barb 
LM 
(°)</t>
  </si>
  <si>
    <t>Dorsal Contour: 
Angle barb 
TM
(°)</t>
  </si>
  <si>
    <t>Dorsal Contour: 
Angle barb 
LI 
(°)</t>
  </si>
  <si>
    <t>Dorsal Contour: 
Angle barb 
TI 
(°)</t>
  </si>
  <si>
    <t>Dorsal Contour: 
Length barb 
L1
(mm)</t>
  </si>
  <si>
    <t>Dorsal Contour: 
Length barb 
T1
(mm)</t>
  </si>
  <si>
    <t>Dorsal Contour: 
Distal barbule length 
on barb T1 
(mm)</t>
  </si>
  <si>
    <t>Dorsal Contour: 
Distal barbule angle 
on barb T1 
(°)</t>
  </si>
  <si>
    <t>Dorsal Contour: 
Proximal barbule angle 
on barb T1 
(°)</t>
  </si>
  <si>
    <t>Dorsal Contour: 
Distal barbule density 
on barb T1 
(#/mm)</t>
  </si>
  <si>
    <t>Dorsal Contour: 
Proximal barbule density 
on barb T1 
(#/mm)</t>
  </si>
  <si>
    <t>Dorsal Contour: 
Length barb 
LM
(mm)</t>
  </si>
  <si>
    <t>Dorsal Contour: 
Length barb 
TM
(mm)</t>
  </si>
  <si>
    <t>Dorsal Contour: 
Width barb TM 
at barbules/midpoint 
(mm)</t>
  </si>
  <si>
    <t>Dorsal Contour: 
Distal barbule length 
on barb TM 
(mm)</t>
  </si>
  <si>
    <t>Dorsal Contour: 
Distal barbule angle 
on barb TM 
(°)</t>
  </si>
  <si>
    <t>Dorsal Contour: 
Proximal barbule angle 
on barb TM 
(°)</t>
  </si>
  <si>
    <t>Dorsal Contour: 
Distal barbule density 
on barb TM 
(#/mm)</t>
  </si>
  <si>
    <t>Dorsal Contour: 
Proximal barbule density 
on barb TM 
(#/mm)</t>
  </si>
  <si>
    <t>Dorsal Contour: 
Length barb 
LI
(mm)</t>
  </si>
  <si>
    <t>Dorsal Contour: 
Length barb 
TI
(mm)</t>
  </si>
  <si>
    <t>Dorsal Contour: 
Width barb TI 
at barbules/midpoint 
(mm)</t>
  </si>
  <si>
    <t>Dorsal Contour: 
Distal barbule length 
on barb TI 
(mm)</t>
  </si>
  <si>
    <t>Dorsal Contour: 
Distal barbule angle 
on barb TI 
(°)</t>
  </si>
  <si>
    <t>Dorsal Contour: 
Proximal barbule angle 
on barb TI 
(°)</t>
  </si>
  <si>
    <t>Dorsal Contour: 
Distal barbule density 
on barb TI 
(#/mm)</t>
  </si>
  <si>
    <t>Dorsal Contour: 
Proximal barbule density 
on barb TI 
(#/mm)</t>
  </si>
  <si>
    <t>Dorsal Contour: 
Apical 
leading barb density 
(#/mm)</t>
  </si>
  <si>
    <t>Dorsal Contour: 
Apical 
trailing barb density 
(#/mm)</t>
  </si>
  <si>
    <t>Dorsal Contour: 
Middle 
leading barb density 
(#/mm)</t>
  </si>
  <si>
    <t>Dorsal Contour: 
Middle 
trailing barb density 
(#/mm)</t>
  </si>
  <si>
    <t>Dorsal Contour: 
Internal 
leading barb density 
(#/mm)</t>
  </si>
  <si>
    <t>Dorsal Contour: 
Internal 
trailing barb density 
(#/mm)</t>
  </si>
  <si>
    <t>Ventral Contour: 
Internal 
rachis width 
(mm)</t>
  </si>
  <si>
    <t>Ventral Contour: 
Internal 
rachis length 
(mm)</t>
  </si>
  <si>
    <t>Ventral Contour: 
Middle 
rachis width 
(mm)</t>
  </si>
  <si>
    <t>Ventral Contour: 
Middle 
rachis length 
(mm)</t>
  </si>
  <si>
    <t>Ventral Contour: 
Angle between 
barbs L1 and T1 
(°)</t>
  </si>
  <si>
    <t>Ventral Contour: 
Angle barb 
L2 
(°)</t>
  </si>
  <si>
    <t>Ventral Contour: 
Angle barb 
T2 
(°)</t>
  </si>
  <si>
    <t>Ventral Contour: 
Angle barb 
LM 
(°)</t>
  </si>
  <si>
    <t>Ventral Contour: 
Angle barb 
TM
(°)</t>
  </si>
  <si>
    <t>Ventral Contour: 
Angle barb 
LI 
(°)</t>
  </si>
  <si>
    <t>Ventral Contour: 
Angle barb 
TI 
(°)</t>
  </si>
  <si>
    <t>Ventral Contour: 
Length barb 
L1
(mm)</t>
  </si>
  <si>
    <t>Ventral Contour: 
Length barb 
T1
(mm)</t>
  </si>
  <si>
    <t>Ventral Contour: 
Distal barbule length 
on barb T1 
(mm)</t>
  </si>
  <si>
    <t>Ventral Contour: 
Distal barbule angle 
on barb T1 
(°)</t>
  </si>
  <si>
    <t>Ventral Contour: 
Proximal barbule angle 
on barb T1 
(°)</t>
  </si>
  <si>
    <t>Ventral Contour: 
Distal barbule density 
on barb T1 
(#/mm)</t>
  </si>
  <si>
    <t>Ventral Contour: 
Proximal barbule density 
on barb T1 
(#/mm)</t>
  </si>
  <si>
    <t>Ventral Contour: 
Length barb 
LM
(mm)</t>
  </si>
  <si>
    <t>Ventral Contour: 
Length barb 
TM
(mm)</t>
  </si>
  <si>
    <t>Ventral Contour: 
Width barb TM 
at barbules/midpoint 
(mm)</t>
  </si>
  <si>
    <t>Ventral Contour: 
Distal barbule length 
on barb TM 
(mm)</t>
  </si>
  <si>
    <t>Ventral Contour: 
Distal barbule angle 
on barb TM 
(°)</t>
  </si>
  <si>
    <t>Ventral Contour: 
Proximal barbule angle 
on barb TM 
(°)</t>
  </si>
  <si>
    <t>Ventral Contour: 
Distal barbule density 
on barb TM 
(#/mm)</t>
  </si>
  <si>
    <t>Ventral Contour: 
Proximal barbule density 
on barb TM 
(#/mm)</t>
  </si>
  <si>
    <t>Ventral Contour: 
Length barb 
LI
(mm)</t>
  </si>
  <si>
    <t>Ventral Contour: 
Length barb 
TI
(mm)</t>
  </si>
  <si>
    <t>Ventral Contour: 
Width barb TI 
at barbules/midpoint 
(mm)</t>
  </si>
  <si>
    <t>Ventral Contour: 
Distal barbule length 
on barb TI 
(mm)</t>
  </si>
  <si>
    <t>Ventral Contour: 
Distal barbule angle 
on barb TI 
(°)</t>
  </si>
  <si>
    <t>Ventral Contour: 
Proximal barbule angle 
on barb TI 
(°)</t>
  </si>
  <si>
    <t>Ventral Contour: 
Distal barbule density 
on barb TI 
(#/mm)</t>
  </si>
  <si>
    <t>Ventral Contour: 
Proximal barbule density 
on barb TI 
(#/mm)</t>
  </si>
  <si>
    <t>Ventral Contour: 
Apical 
leading barb density 
(#/mm)</t>
  </si>
  <si>
    <t>Ventral Contour: 
Apical 
trailing barb density 
(#/mm)</t>
  </si>
  <si>
    <t>Ventral Contour: 
Middle 
leading barb density 
(#/mm)</t>
  </si>
  <si>
    <t>Ventral Contour: 
Middle 
trailing barb density 
(#/mm)</t>
  </si>
  <si>
    <t>Ventral Contour: 
Internal 
leading barb density 
(#/mm)</t>
  </si>
  <si>
    <t>Ventral Contour: 
Internal 
trailing barb density 
(#/mm)</t>
  </si>
  <si>
    <t>Mergus australis</t>
  </si>
  <si>
    <t>Pinguinus impennis</t>
  </si>
  <si>
    <t>Porzana pusilla pusilla</t>
  </si>
  <si>
    <t>Opisthocomus hoazin</t>
  </si>
  <si>
    <t>Coracias garrulus garrulus</t>
  </si>
  <si>
    <t>Phaethon lepturus catesbyi</t>
  </si>
  <si>
    <t>Crex crex</t>
  </si>
  <si>
    <t>Swim score</t>
  </si>
  <si>
    <t>Body length: 
beak tip to end of tail, 
excluding feathers (mm)</t>
  </si>
  <si>
    <t>Wing length: 
tip of longest primary 
to wrist (mm)</t>
  </si>
  <si>
    <t>Calculated S1 from HWI: 
distance from wrist to 
tip of first secondary 
(mm)</t>
  </si>
  <si>
    <t>Columba livia livia</t>
  </si>
  <si>
    <t>FMNH 458890</t>
  </si>
  <si>
    <t>Gallus gallus</t>
  </si>
  <si>
    <t>FMNH 185097</t>
  </si>
  <si>
    <t>Mesitornis unicolor</t>
  </si>
  <si>
    <t>FMNH 155810</t>
  </si>
  <si>
    <t>FMNH 13442</t>
  </si>
  <si>
    <t>Otis tarda tarda</t>
  </si>
  <si>
    <t>Columbiformes</t>
  </si>
  <si>
    <t>Galliformes</t>
  </si>
  <si>
    <t>Mesitornithiformes</t>
  </si>
  <si>
    <t>Otidiformes</t>
  </si>
  <si>
    <r>
      <t xml:space="preserve">Primary: 
Width barb T1 
at barbules,
</t>
    </r>
    <r>
      <rPr>
        <b/>
        <sz val="12"/>
        <color theme="1"/>
        <rFont val="Calibri"/>
        <family val="2"/>
        <scheme val="minor"/>
      </rPr>
      <t>if present</t>
    </r>
    <r>
      <rPr>
        <sz val="12"/>
        <color theme="1"/>
        <rFont val="Calibri"/>
        <family val="2"/>
        <scheme val="minor"/>
      </rPr>
      <t xml:space="preserve"> 
(mm)</t>
    </r>
  </si>
  <si>
    <r>
      <t xml:space="preserve">Tertial: 
Width barb T1 
at barbules,
</t>
    </r>
    <r>
      <rPr>
        <b/>
        <sz val="12"/>
        <color theme="1"/>
        <rFont val="Calibri"/>
        <family val="2"/>
        <scheme val="minor"/>
      </rPr>
      <t>if present</t>
    </r>
    <r>
      <rPr>
        <sz val="12"/>
        <color theme="1"/>
        <rFont val="Calibri"/>
        <family val="2"/>
        <scheme val="minor"/>
      </rPr>
      <t xml:space="preserve"> 
(mm)</t>
    </r>
  </si>
  <si>
    <r>
      <t xml:space="preserve">Retrix: 
Width barb T1 
at barbules,
</t>
    </r>
    <r>
      <rPr>
        <b/>
        <sz val="12"/>
        <color theme="1"/>
        <rFont val="Calibri"/>
        <family val="2"/>
        <scheme val="minor"/>
      </rPr>
      <t>if present</t>
    </r>
    <r>
      <rPr>
        <sz val="12"/>
        <color theme="1"/>
        <rFont val="Calibri"/>
        <family val="2"/>
        <scheme val="minor"/>
      </rPr>
      <t xml:space="preserve"> 
(mm)</t>
    </r>
  </si>
  <si>
    <r>
      <t xml:space="preserve">Dorsal Contour: 
Width barb T1 
at barbules,
</t>
    </r>
    <r>
      <rPr>
        <b/>
        <sz val="12"/>
        <color theme="1"/>
        <rFont val="Calibri"/>
        <family val="2"/>
        <scheme val="minor"/>
      </rPr>
      <t>if present</t>
    </r>
    <r>
      <rPr>
        <sz val="12"/>
        <color theme="1"/>
        <rFont val="Calibri"/>
        <family val="2"/>
        <scheme val="minor"/>
      </rPr>
      <t xml:space="preserve"> 
(mm)</t>
    </r>
  </si>
  <si>
    <r>
      <t xml:space="preserve">Ventral Contour: 
Width barb T1 
at barbules,
</t>
    </r>
    <r>
      <rPr>
        <b/>
        <sz val="12"/>
        <color theme="1"/>
        <rFont val="Calibri"/>
        <family val="2"/>
        <scheme val="minor"/>
      </rPr>
      <t>if present</t>
    </r>
    <r>
      <rPr>
        <sz val="12"/>
        <color theme="1"/>
        <rFont val="Calibri"/>
        <family val="2"/>
        <scheme val="minor"/>
      </rPr>
      <t xml:space="preserve"> 
(mm)</t>
    </r>
  </si>
  <si>
    <t>Trogon strigilatus strigilatus</t>
  </si>
  <si>
    <t>Phoenicopterus roseus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</si>
</sst>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sz val="12"/>
      <name val="Calibri"/>
      <family val="2"/>
      <scheme val="minor"/>
    </font>
    <font>
      <i/>
      <sz val="12"/>
      <name val="Calibri"/>
      <family val="2"/>
      <scheme val="minor"/>
    </font>
    <font>
      <b/>
      <sz val="12"/>
      <name val="Calibri"/>
      <family val="2"/>
      <scheme val="minor"/>
    </font>
    <font>
      <i/>
      <sz val="12"/>
      <color rgb="FF222222"/>
      <name val="Calibri"/>
      <family val="2"/>
      <scheme val="minor"/>
    </font>
    <font>
      <vertAlign val="subscript"/>
      <sz val="12"/>
      <name val="Calibri (Body)"/>
    </font>
    <font>
      <sz val="12"/>
      <color theme="9"/>
      <name val="Calibri"/>
      <family val="2"/>
      <scheme val="minor"/>
    </font>
    <font>
      <sz val="12"/>
      <color rgb="FFC00000"/>
      <name val="Calibri"/>
      <family val="2"/>
      <scheme val="minor"/>
    </font>
    <font>
      <i/>
      <sz val="12"/>
      <color theme="1"/>
      <name val="Calibri"/>
      <family val="2"/>
      <scheme val="minor"/>
    </font>
    <font>
      <b/>
      <sz val="12"/>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73FB79"/>
        <bgColor indexed="64"/>
      </patternFill>
    </fill>
    <fill>
      <patternFill patternType="solid">
        <fgColor rgb="FFFF7E79"/>
        <bgColor indexed="64"/>
      </patternFill>
    </fill>
    <fill>
      <patternFill patternType="solid">
        <fgColor rgb="FF00B0F0"/>
        <bgColor indexed="64"/>
      </patternFill>
    </fill>
    <fill>
      <patternFill patternType="solid">
        <fgColor rgb="FF7030A0"/>
        <bgColor indexed="64"/>
      </patternFill>
    </fill>
    <fill>
      <patternFill patternType="solid">
        <fgColor theme="2"/>
        <bgColor indexed="64"/>
      </patternFill>
    </fill>
    <fill>
      <patternFill patternType="solid">
        <fgColor theme="0" tint="-0.14999847407452621"/>
        <bgColor indexed="64"/>
      </patternFill>
    </fill>
    <fill>
      <patternFill patternType="solid">
        <fgColor rgb="FF73FC79"/>
        <bgColor indexed="64"/>
      </patternFill>
    </fill>
  </fills>
  <borders count="13">
    <border>
      <left/>
      <right/>
      <top/>
      <bottom/>
      <diagonal/>
    </border>
    <border>
      <left style="thick">
        <color auto="1"/>
      </left>
      <right/>
      <top/>
      <bottom/>
      <diagonal/>
    </border>
    <border>
      <left/>
      <right/>
      <top/>
      <bottom style="medium">
        <color indexed="64"/>
      </bottom>
      <diagonal/>
    </border>
    <border>
      <left style="thin">
        <color auto="1"/>
      </left>
      <right/>
      <top/>
      <bottom style="medium">
        <color indexed="64"/>
      </bottom>
      <diagonal/>
    </border>
    <border>
      <left/>
      <right style="thin">
        <color auto="1"/>
      </right>
      <top/>
      <bottom style="medium">
        <color indexed="64"/>
      </bottom>
      <diagonal/>
    </border>
    <border>
      <left style="thin">
        <color auto="1"/>
      </left>
      <right/>
      <top style="thin">
        <color auto="1"/>
      </top>
      <bottom style="medium">
        <color indexed="64"/>
      </bottom>
      <diagonal/>
    </border>
    <border>
      <left/>
      <right/>
      <top style="thin">
        <color auto="1"/>
      </top>
      <bottom style="medium">
        <color indexed="64"/>
      </bottom>
      <diagonal/>
    </border>
    <border>
      <left/>
      <right style="thin">
        <color auto="1"/>
      </right>
      <top style="thin">
        <color auto="1"/>
      </top>
      <bottom style="medium">
        <color indexed="64"/>
      </bottom>
      <diagonal/>
    </border>
    <border>
      <left style="thick">
        <color auto="1"/>
      </left>
      <right/>
      <top/>
      <bottom style="medium">
        <color indexed="64"/>
      </bottom>
      <diagonal/>
    </border>
    <border>
      <left style="thin">
        <color rgb="FF000000"/>
      </left>
      <right/>
      <top/>
      <bottom style="medium">
        <color indexed="64"/>
      </bottom>
      <diagonal/>
    </border>
    <border>
      <left style="thick">
        <color rgb="FF000000"/>
      </left>
      <right/>
      <top/>
      <bottom style="medium">
        <color indexed="64"/>
      </bottom>
      <diagonal/>
    </border>
    <border>
      <left/>
      <right style="thick">
        <color auto="1"/>
      </right>
      <top/>
      <bottom/>
      <diagonal/>
    </border>
    <border>
      <left/>
      <right style="thick">
        <color auto="1"/>
      </right>
      <top/>
      <bottom style="medium">
        <color indexed="64"/>
      </bottom>
      <diagonal/>
    </border>
  </borders>
  <cellStyleXfs count="1">
    <xf numFmtId="0" fontId="0" fillId="0" borderId="0"/>
  </cellStyleXfs>
  <cellXfs count="74">
    <xf numFmtId="0" fontId="0" fillId="0" borderId="0" xfId="0"/>
    <xf numFmtId="0" fontId="2" fillId="2" borderId="0" xfId="0" applyFont="1" applyFill="1" applyAlignment="1">
      <alignment horizontal="left" vertical="center" wrapText="1"/>
    </xf>
    <xf numFmtId="0" fontId="1" fillId="4" borderId="0" xfId="0" applyFont="1" applyFill="1" applyAlignment="1">
      <alignment horizontal="lef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1" fillId="5" borderId="0" xfId="0" applyFont="1" applyFill="1" applyAlignment="1">
      <alignment horizontal="left" vertical="center"/>
    </xf>
    <xf numFmtId="0" fontId="3" fillId="0" borderId="0" xfId="0" applyFont="1" applyAlignment="1">
      <alignment horizontal="left" vertical="center"/>
    </xf>
    <xf numFmtId="0" fontId="0" fillId="0" borderId="0" xfId="0" applyAlignment="1">
      <alignment horizontal="left" vertical="center"/>
    </xf>
    <xf numFmtId="0" fontId="1" fillId="0" borderId="0" xfId="0" applyFont="1" applyBorder="1" applyAlignment="1">
      <alignment horizontal="left" vertical="center" wrapText="1"/>
    </xf>
    <xf numFmtId="0" fontId="0" fillId="0" borderId="0" xfId="0" applyBorder="1" applyAlignment="1">
      <alignment horizontal="left" vertical="center"/>
    </xf>
    <xf numFmtId="0" fontId="0" fillId="0" borderId="1" xfId="0" applyBorder="1" applyAlignment="1">
      <alignment horizontal="left" vertical="center"/>
    </xf>
    <xf numFmtId="0" fontId="1" fillId="7" borderId="2" xfId="0" applyFont="1" applyFill="1" applyBorder="1" applyAlignment="1">
      <alignment horizontal="left"/>
    </xf>
    <xf numFmtId="0" fontId="1" fillId="7" borderId="2" xfId="0" applyFont="1" applyFill="1" applyBorder="1" applyAlignment="1">
      <alignment horizontal="left" wrapText="1"/>
    </xf>
    <xf numFmtId="0" fontId="1" fillId="7" borderId="3" xfId="0" applyFont="1" applyFill="1" applyBorder="1" applyAlignment="1">
      <alignment horizontal="left" wrapText="1"/>
    </xf>
    <xf numFmtId="0" fontId="1" fillId="7" borderId="4" xfId="0" applyFont="1" applyFill="1" applyBorder="1" applyAlignment="1">
      <alignment horizontal="left" wrapText="1"/>
    </xf>
    <xf numFmtId="0" fontId="1" fillId="7" borderId="5" xfId="0" applyFont="1" applyFill="1" applyBorder="1" applyAlignment="1">
      <alignment horizontal="left" wrapText="1"/>
    </xf>
    <xf numFmtId="0" fontId="1" fillId="7" borderId="6" xfId="0" applyFont="1" applyFill="1" applyBorder="1" applyAlignment="1">
      <alignment horizontal="left" wrapText="1"/>
    </xf>
    <xf numFmtId="0" fontId="1" fillId="7" borderId="7" xfId="0" applyFont="1" applyFill="1" applyBorder="1" applyAlignment="1">
      <alignment horizontal="left" wrapText="1"/>
    </xf>
    <xf numFmtId="0" fontId="0" fillId="7" borderId="8" xfId="0" applyFill="1" applyBorder="1" applyAlignment="1">
      <alignment horizontal="left" wrapText="1"/>
    </xf>
    <xf numFmtId="0" fontId="0" fillId="7" borderId="4" xfId="0" applyFill="1" applyBorder="1" applyAlignment="1">
      <alignment horizontal="left" wrapText="1"/>
    </xf>
    <xf numFmtId="0" fontId="0" fillId="7" borderId="2" xfId="0" applyFill="1" applyBorder="1" applyAlignment="1">
      <alignment horizontal="left" wrapText="1"/>
    </xf>
    <xf numFmtId="0" fontId="1" fillId="8" borderId="9" xfId="0" applyFont="1" applyFill="1" applyBorder="1" applyAlignment="1">
      <alignment horizontal="left" wrapText="1"/>
    </xf>
    <xf numFmtId="0" fontId="1" fillId="8" borderId="2" xfId="0" applyFont="1" applyFill="1" applyBorder="1" applyAlignment="1">
      <alignment horizontal="left" wrapText="1"/>
    </xf>
    <xf numFmtId="0" fontId="1" fillId="2" borderId="6" xfId="0" applyFont="1" applyFill="1" applyBorder="1" applyAlignment="1">
      <alignment horizontal="left" wrapText="1"/>
    </xf>
    <xf numFmtId="0" fontId="1" fillId="8" borderId="5" xfId="0" applyFont="1" applyFill="1" applyBorder="1" applyAlignment="1">
      <alignment horizontal="left" wrapText="1"/>
    </xf>
    <xf numFmtId="0" fontId="1" fillId="2" borderId="2" xfId="0" applyFont="1" applyFill="1" applyBorder="1" applyAlignment="1">
      <alignment horizontal="left" wrapText="1"/>
    </xf>
    <xf numFmtId="0" fontId="6" fillId="2" borderId="2" xfId="0" applyFont="1" applyFill="1" applyBorder="1" applyAlignment="1">
      <alignment horizontal="left" wrapText="1"/>
    </xf>
    <xf numFmtId="0" fontId="1" fillId="8" borderId="4" xfId="0" applyFont="1" applyFill="1" applyBorder="1" applyAlignment="1">
      <alignment horizontal="left" wrapText="1"/>
    </xf>
    <xf numFmtId="0" fontId="0" fillId="2" borderId="2" xfId="0" applyFill="1" applyBorder="1" applyAlignment="1">
      <alignment horizontal="left" wrapText="1"/>
    </xf>
    <xf numFmtId="0" fontId="7" fillId="2" borderId="2" xfId="0" applyFont="1" applyFill="1" applyBorder="1" applyAlignment="1">
      <alignment horizontal="left" wrapText="1"/>
    </xf>
    <xf numFmtId="0" fontId="7" fillId="2" borderId="4" xfId="0" applyFont="1" applyFill="1" applyBorder="1" applyAlignment="1">
      <alignment horizontal="left" wrapText="1"/>
    </xf>
    <xf numFmtId="0" fontId="6" fillId="7" borderId="2" xfId="0" applyFont="1" applyFill="1" applyBorder="1" applyAlignment="1">
      <alignment horizontal="left" wrapText="1"/>
    </xf>
    <xf numFmtId="0" fontId="7" fillId="7" borderId="2" xfId="0" applyFont="1" applyFill="1" applyBorder="1" applyAlignment="1">
      <alignment horizontal="left" wrapText="1"/>
    </xf>
    <xf numFmtId="0" fontId="7" fillId="7" borderId="4" xfId="0" applyFont="1" applyFill="1" applyBorder="1" applyAlignment="1">
      <alignment horizontal="left" wrapText="1"/>
    </xf>
    <xf numFmtId="0" fontId="0" fillId="7" borderId="3" xfId="0" applyFill="1" applyBorder="1" applyAlignment="1">
      <alignment horizontal="left" wrapText="1"/>
    </xf>
    <xf numFmtId="0" fontId="0" fillId="7" borderId="2" xfId="0" applyFill="1" applyBorder="1" applyAlignment="1">
      <alignment horizontal="left"/>
    </xf>
    <xf numFmtId="0" fontId="1" fillId="7" borderId="8" xfId="0" applyFont="1" applyFill="1" applyBorder="1" applyAlignment="1">
      <alignment horizontal="left" wrapText="1"/>
    </xf>
    <xf numFmtId="0" fontId="1" fillId="8" borderId="10" xfId="0" applyFont="1" applyFill="1" applyBorder="1" applyAlignment="1">
      <alignment horizontal="left" wrapText="1"/>
    </xf>
    <xf numFmtId="0" fontId="0" fillId="0" borderId="11" xfId="0" applyBorder="1" applyAlignment="1">
      <alignment horizontal="left" vertical="center"/>
    </xf>
    <xf numFmtId="0" fontId="0" fillId="8" borderId="3" xfId="0" applyFill="1" applyBorder="1" applyAlignment="1">
      <alignment horizontal="left" wrapText="1"/>
    </xf>
    <xf numFmtId="0" fontId="0" fillId="8" borderId="12" xfId="0" applyFill="1" applyBorder="1" applyAlignment="1">
      <alignment horizontal="left" wrapText="1"/>
    </xf>
    <xf numFmtId="0" fontId="0" fillId="8" borderId="2" xfId="0" applyFill="1" applyBorder="1" applyAlignment="1">
      <alignment horizontal="left" wrapText="1"/>
    </xf>
    <xf numFmtId="0" fontId="1" fillId="7" borderId="12" xfId="0" applyFont="1" applyFill="1" applyBorder="1" applyAlignment="1">
      <alignment horizontal="left" wrapText="1"/>
    </xf>
    <xf numFmtId="0" fontId="1" fillId="0" borderId="11" xfId="0" applyFont="1" applyBorder="1" applyAlignment="1">
      <alignment horizontal="left" vertical="center"/>
    </xf>
    <xf numFmtId="49" fontId="1" fillId="0" borderId="0" xfId="0" applyNumberFormat="1" applyFont="1" applyAlignment="1">
      <alignment horizontal="left" vertical="center"/>
    </xf>
    <xf numFmtId="0" fontId="1" fillId="3" borderId="0" xfId="0" applyFont="1" applyFill="1" applyAlignment="1">
      <alignment horizontal="left" vertical="center" wrapText="1"/>
    </xf>
    <xf numFmtId="0" fontId="1" fillId="0" borderId="0" xfId="0" applyFont="1" applyBorder="1" applyAlignment="1">
      <alignment horizontal="left" vertical="center"/>
    </xf>
    <xf numFmtId="0" fontId="2" fillId="2" borderId="0" xfId="0" applyFont="1" applyFill="1" applyAlignment="1">
      <alignment horizontal="left" vertical="center"/>
    </xf>
    <xf numFmtId="0" fontId="1" fillId="3" borderId="0" xfId="0" applyFont="1" applyFill="1" applyAlignment="1">
      <alignment horizontal="left" vertical="center"/>
    </xf>
    <xf numFmtId="0" fontId="2" fillId="0" borderId="0" xfId="0" applyFont="1" applyAlignment="1">
      <alignment horizontal="left" vertical="center"/>
    </xf>
    <xf numFmtId="0" fontId="1" fillId="0" borderId="0" xfId="0" applyFont="1" applyFill="1" applyAlignment="1">
      <alignment horizontal="left" vertical="center"/>
    </xf>
    <xf numFmtId="0" fontId="1" fillId="2" borderId="0" xfId="0" applyFont="1" applyFill="1" applyAlignment="1">
      <alignment horizontal="left" vertical="center" wrapText="1"/>
    </xf>
    <xf numFmtId="0" fontId="1" fillId="6" borderId="0" xfId="0" applyFont="1" applyFill="1" applyAlignment="1">
      <alignment horizontal="left" vertical="center" wrapText="1"/>
    </xf>
    <xf numFmtId="0" fontId="4" fillId="2" borderId="0" xfId="0" applyFont="1" applyFill="1" applyAlignment="1">
      <alignment horizontal="left" vertical="center"/>
    </xf>
    <xf numFmtId="0" fontId="2" fillId="2" borderId="2" xfId="0" applyFont="1" applyFill="1" applyBorder="1" applyAlignment="1">
      <alignment horizontal="left" vertical="center"/>
    </xf>
    <xf numFmtId="0" fontId="1" fillId="3" borderId="2"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2" xfId="0" applyFont="1" applyBorder="1" applyAlignment="1">
      <alignment horizontal="left" vertical="center"/>
    </xf>
    <xf numFmtId="0" fontId="1" fillId="0" borderId="12" xfId="0" applyFont="1" applyBorder="1" applyAlignment="1">
      <alignment horizontal="left" vertical="center"/>
    </xf>
    <xf numFmtId="0" fontId="1" fillId="5" borderId="2" xfId="0" applyFont="1" applyFill="1" applyBorder="1" applyAlignment="1">
      <alignment horizontal="left" vertical="center"/>
    </xf>
    <xf numFmtId="0" fontId="0" fillId="0" borderId="2" xfId="0" applyBorder="1" applyAlignment="1">
      <alignment horizontal="left" vertical="center"/>
    </xf>
    <xf numFmtId="0" fontId="0" fillId="0" borderId="8" xfId="0" applyBorder="1" applyAlignment="1">
      <alignment horizontal="left" vertical="center"/>
    </xf>
    <xf numFmtId="0" fontId="0" fillId="0" borderId="12" xfId="0" applyBorder="1" applyAlignment="1">
      <alignment horizontal="left" vertical="center"/>
    </xf>
    <xf numFmtId="0" fontId="1" fillId="3" borderId="0" xfId="0" applyFont="1" applyFill="1" applyBorder="1" applyAlignment="1">
      <alignment horizontal="left" vertical="center" wrapText="1"/>
    </xf>
    <xf numFmtId="0" fontId="1" fillId="0" borderId="11" xfId="0" applyFont="1" applyFill="1" applyBorder="1" applyAlignment="1">
      <alignment horizontal="left" vertical="center"/>
    </xf>
    <xf numFmtId="0" fontId="0" fillId="0" borderId="0" xfId="0" applyFill="1" applyAlignment="1">
      <alignment horizontal="left" vertical="center"/>
    </xf>
    <xf numFmtId="0" fontId="1" fillId="0" borderId="0" xfId="0" applyFont="1" applyFill="1" applyBorder="1" applyAlignment="1">
      <alignment horizontal="left" vertical="center"/>
    </xf>
    <xf numFmtId="0" fontId="0" fillId="0" borderId="1" xfId="0" applyFill="1" applyBorder="1" applyAlignment="1">
      <alignment horizontal="left" vertical="center"/>
    </xf>
    <xf numFmtId="0" fontId="0" fillId="0" borderId="0" xfId="0" applyFill="1" applyBorder="1" applyAlignment="1">
      <alignment horizontal="left" vertical="center"/>
    </xf>
    <xf numFmtId="0" fontId="0" fillId="0" borderId="11" xfId="0" applyFill="1" applyBorder="1" applyAlignment="1">
      <alignment horizontal="left" vertical="center"/>
    </xf>
    <xf numFmtId="0" fontId="1" fillId="9" borderId="0" xfId="0" applyFont="1" applyFill="1" applyAlignment="1">
      <alignment horizontal="left" vertical="center"/>
    </xf>
    <xf numFmtId="0" fontId="0" fillId="0" borderId="1" xfId="0" applyFill="1" applyBorder="1" applyAlignment="1">
      <alignment horizontal="left" vertical="center" wrapText="1"/>
    </xf>
    <xf numFmtId="0" fontId="0" fillId="0" borderId="0" xfId="0" applyAlignment="1">
      <alignment horizontal="center" vertical="center"/>
    </xf>
    <xf numFmtId="0" fontId="8" fillId="2" borderId="0" xfId="0" applyFont="1" applyFill="1" applyAlignment="1">
      <alignment horizontal="left" vertical="center"/>
    </xf>
  </cellXfs>
  <cellStyles count="1">
    <cellStyle name="Normal" xfId="0" builtinId="0"/>
  </cellStyles>
  <dxfs count="0"/>
  <tableStyles count="0" defaultTableStyle="TableStyleMedium2" defaultPivotStyle="PivotStyleLight16"/>
  <colors>
    <mruColors>
      <color rgb="FF73FC79"/>
      <color rgb="FF00F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00689-0ED0-FE46-BA95-6EAC55BD71B9}">
  <dimension ref="A1:IN93"/>
  <sheetViews>
    <sheetView tabSelected="1" zoomScale="99" zoomScaleNormal="99" workbookViewId="0">
      <pane ySplit="1" topLeftCell="A50" activePane="bottomLeft" state="frozen"/>
      <selection pane="bottomLeft" activeCell="A57" sqref="A57"/>
    </sheetView>
  </sheetViews>
  <sheetFormatPr defaultColWidth="10.796875" defaultRowHeight="15.6"/>
  <cols>
    <col min="1" max="1" width="39.19921875" style="7" bestFit="1" customWidth="1"/>
    <col min="2" max="2" width="27.796875" style="7" bestFit="1" customWidth="1"/>
    <col min="3" max="3" width="7.69921875" style="7" bestFit="1" customWidth="1"/>
    <col min="4" max="4" width="13" style="7" bestFit="1" customWidth="1"/>
    <col min="5" max="5" width="4" style="7" bestFit="1" customWidth="1"/>
    <col min="6" max="6" width="17.5" style="38" bestFit="1" customWidth="1"/>
    <col min="7" max="7" width="33" style="7" bestFit="1" customWidth="1"/>
    <col min="8" max="8" width="30.5" style="7" bestFit="1" customWidth="1"/>
    <col min="9" max="9" width="14.69921875" style="7" bestFit="1" customWidth="1"/>
    <col min="10" max="11" width="15.5" style="7" bestFit="1" customWidth="1"/>
    <col min="12" max="12" width="15.5" style="7" customWidth="1"/>
    <col min="13" max="13" width="24.19921875" style="7" bestFit="1" customWidth="1"/>
    <col min="14" max="14" width="20.69921875" style="7" customWidth="1"/>
    <col min="15" max="15" width="10.19921875" style="7" bestFit="1" customWidth="1"/>
    <col min="16" max="16" width="12.19921875" style="7" bestFit="1" customWidth="1"/>
    <col min="17" max="17" width="12.796875" style="7" bestFit="1" customWidth="1"/>
    <col min="18" max="18" width="10.19921875" style="7" bestFit="1" customWidth="1"/>
    <col min="19" max="19" width="70.796875" style="7" bestFit="1" customWidth="1"/>
    <col min="20" max="20" width="19" style="7" customWidth="1"/>
    <col min="21" max="21" width="13" style="7" bestFit="1" customWidth="1"/>
    <col min="22" max="22" width="12.19921875" style="7" bestFit="1" customWidth="1"/>
    <col min="23" max="23" width="12.69921875" style="7" bestFit="1" customWidth="1"/>
    <col min="24" max="24" width="10.796875" style="7" bestFit="1" customWidth="1"/>
    <col min="25" max="25" width="10.296875" style="7" bestFit="1" customWidth="1"/>
    <col min="26" max="26" width="17.296875" style="7" bestFit="1" customWidth="1"/>
    <col min="27" max="27" width="17.5" style="7" bestFit="1" customWidth="1"/>
    <col min="28" max="28" width="21.5" style="7" customWidth="1"/>
    <col min="29" max="29" width="17.69921875" style="7" bestFit="1" customWidth="1"/>
    <col min="30" max="30" width="255.296875" style="9" bestFit="1" customWidth="1"/>
    <col min="31" max="31" width="21.5" style="10" bestFit="1" customWidth="1"/>
    <col min="32" max="32" width="24" style="7" bestFit="1" customWidth="1"/>
    <col min="33" max="33" width="16.5" style="7" bestFit="1" customWidth="1"/>
    <col min="34" max="34" width="23.69921875" style="7" bestFit="1" customWidth="1"/>
    <col min="35" max="35" width="24.296875" style="7" bestFit="1" customWidth="1"/>
    <col min="36" max="36" width="19.796875" style="7" bestFit="1" customWidth="1"/>
    <col min="37" max="37" width="21.5" style="7" bestFit="1" customWidth="1"/>
    <col min="38" max="38" width="21" style="7" bestFit="1" customWidth="1"/>
    <col min="39" max="41" width="19" style="7" bestFit="1" customWidth="1"/>
    <col min="42" max="42" width="19" style="9" bestFit="1" customWidth="1"/>
    <col min="43" max="43" width="43.69921875" style="10" customWidth="1"/>
    <col min="44" max="44" width="11.296875" style="7" bestFit="1" customWidth="1"/>
    <col min="45" max="45" width="11.796875" style="7" bestFit="1" customWidth="1"/>
    <col min="46" max="46" width="11.296875" style="7" bestFit="1" customWidth="1"/>
    <col min="47" max="47" width="11.796875" style="7" bestFit="1" customWidth="1"/>
    <col min="48" max="48" width="14" style="7" bestFit="1" customWidth="1"/>
    <col min="49" max="54" width="10" style="7" bestFit="1" customWidth="1"/>
    <col min="55" max="56" width="10.796875" style="7" bestFit="1" customWidth="1"/>
    <col min="57" max="57" width="12.796875" style="7" bestFit="1" customWidth="1"/>
    <col min="58" max="58" width="18.296875" style="7" bestFit="1" customWidth="1"/>
    <col min="59" max="59" width="17.69921875" style="7" bestFit="1" customWidth="1"/>
    <col min="60" max="60" width="20.19921875" style="7" bestFit="1" customWidth="1"/>
    <col min="61" max="61" width="19" style="7" bestFit="1" customWidth="1"/>
    <col min="62" max="62" width="21.69921875" style="7" bestFit="1" customWidth="1"/>
    <col min="63" max="64" width="10.796875" style="7" bestFit="1" customWidth="1"/>
    <col min="65" max="65" width="19" style="7" bestFit="1" customWidth="1"/>
    <col min="66" max="66" width="18.296875" style="7" bestFit="1" customWidth="1"/>
    <col min="67" max="67" width="17.69921875" style="7" bestFit="1" customWidth="1"/>
    <col min="68" max="68" width="20.19921875" style="7" bestFit="1" customWidth="1"/>
    <col min="69" max="69" width="19" style="7" bestFit="1" customWidth="1"/>
    <col min="70" max="70" width="21.69921875" style="7" bestFit="1" customWidth="1"/>
    <col min="71" max="72" width="10.796875" style="7" bestFit="1" customWidth="1"/>
    <col min="73" max="73" width="18.69921875" style="7" bestFit="1" customWidth="1"/>
    <col min="74" max="74" width="18.296875" style="7" bestFit="1" customWidth="1"/>
    <col min="75" max="75" width="17.69921875" style="7" bestFit="1" customWidth="1"/>
    <col min="76" max="76" width="20.19921875" style="7" bestFit="1" customWidth="1"/>
    <col min="77" max="77" width="19" style="7" bestFit="1" customWidth="1"/>
    <col min="78" max="78" width="21.69921875" style="7" bestFit="1" customWidth="1"/>
    <col min="79" max="79" width="17.796875" style="7" bestFit="1" customWidth="1"/>
    <col min="80" max="80" width="17.69921875" style="7" bestFit="1" customWidth="1"/>
    <col min="81" max="81" width="17.796875" style="7" bestFit="1" customWidth="1"/>
    <col min="82" max="82" width="17.69921875" style="7" bestFit="1" customWidth="1"/>
    <col min="83" max="83" width="17.796875" style="7" bestFit="1" customWidth="1"/>
    <col min="84" max="84" width="17.69921875" style="9" bestFit="1" customWidth="1"/>
    <col min="85" max="85" width="11.19921875" style="10" bestFit="1" customWidth="1"/>
    <col min="86" max="86" width="11.69921875" style="7" bestFit="1" customWidth="1"/>
    <col min="87" max="87" width="11.19921875" style="7" bestFit="1" customWidth="1"/>
    <col min="88" max="88" width="11.69921875" style="7" bestFit="1" customWidth="1"/>
    <col min="89" max="89" width="14" style="7" bestFit="1" customWidth="1"/>
    <col min="90" max="95" width="10" style="7" bestFit="1" customWidth="1"/>
    <col min="96" max="97" width="10.796875" style="7"/>
    <col min="98" max="98" width="12.796875" style="7" bestFit="1" customWidth="1"/>
    <col min="99" max="99" width="18.296875" style="7" bestFit="1" customWidth="1"/>
    <col min="100" max="100" width="17.69921875" style="7" bestFit="1" customWidth="1"/>
    <col min="101" max="101" width="20.19921875" style="7" bestFit="1" customWidth="1"/>
    <col min="102" max="102" width="19" style="7" bestFit="1" customWidth="1"/>
    <col min="103" max="103" width="21.69921875" style="7" bestFit="1" customWidth="1"/>
    <col min="104" max="105" width="10.796875" style="7"/>
    <col min="106" max="106" width="18.69921875" style="7" bestFit="1" customWidth="1"/>
    <col min="107" max="107" width="18.296875" style="7" bestFit="1" customWidth="1"/>
    <col min="108" max="108" width="17.69921875" style="7" bestFit="1" customWidth="1"/>
    <col min="109" max="109" width="20.19921875" style="7" bestFit="1" customWidth="1"/>
    <col min="110" max="110" width="19" style="7" bestFit="1" customWidth="1"/>
    <col min="111" max="111" width="21.69921875" style="7" bestFit="1" customWidth="1"/>
    <col min="112" max="113" width="10.796875" style="7"/>
    <col min="114" max="114" width="18.69921875" style="7" bestFit="1" customWidth="1"/>
    <col min="115" max="115" width="18.296875" style="7" bestFit="1" customWidth="1"/>
    <col min="116" max="116" width="17.69921875" style="7" bestFit="1" customWidth="1"/>
    <col min="117" max="117" width="20.19921875" style="7" bestFit="1" customWidth="1"/>
    <col min="118" max="118" width="19" style="7" bestFit="1" customWidth="1"/>
    <col min="119" max="119" width="21.69921875" style="7" bestFit="1" customWidth="1"/>
    <col min="120" max="120" width="17.796875" style="7" bestFit="1" customWidth="1"/>
    <col min="121" max="121" width="17.69921875" style="7" bestFit="1" customWidth="1"/>
    <col min="122" max="122" width="17.796875" style="7" bestFit="1" customWidth="1"/>
    <col min="123" max="123" width="17.69921875" style="7" bestFit="1" customWidth="1"/>
    <col min="124" max="124" width="17.796875" style="7" bestFit="1" customWidth="1"/>
    <col min="125" max="125" width="17.69921875" style="38" bestFit="1" customWidth="1"/>
    <col min="126" max="126" width="11.19921875" style="7" bestFit="1" customWidth="1"/>
    <col min="127" max="127" width="12.69921875" style="7" bestFit="1" customWidth="1"/>
    <col min="128" max="128" width="10.69921875" style="7" bestFit="1" customWidth="1"/>
    <col min="129" max="129" width="11.69921875" style="7" bestFit="1" customWidth="1"/>
    <col min="130" max="130" width="14" style="7" bestFit="1" customWidth="1"/>
    <col min="131" max="136" width="10" style="7" bestFit="1" customWidth="1"/>
    <col min="137" max="138" width="10.796875" style="7"/>
    <col min="139" max="139" width="12.796875" style="7" bestFit="1" customWidth="1"/>
    <col min="140" max="140" width="18.296875" style="7" bestFit="1" customWidth="1"/>
    <col min="141" max="141" width="17.69921875" style="7" bestFit="1" customWidth="1"/>
    <col min="142" max="142" width="20.19921875" style="7" bestFit="1" customWidth="1"/>
    <col min="143" max="143" width="19" style="7" bestFit="1" customWidth="1"/>
    <col min="144" max="144" width="21.69921875" style="7" bestFit="1" customWidth="1"/>
    <col min="145" max="146" width="10.796875" style="7"/>
    <col min="147" max="147" width="18.69921875" style="7" bestFit="1" customWidth="1"/>
    <col min="148" max="148" width="18.296875" style="7" bestFit="1" customWidth="1"/>
    <col min="149" max="149" width="17.69921875" style="7" bestFit="1" customWidth="1"/>
    <col min="150" max="150" width="19.19921875" style="7" customWidth="1"/>
    <col min="151" max="151" width="19" style="7" bestFit="1" customWidth="1"/>
    <col min="152" max="152" width="21.69921875" style="7" bestFit="1" customWidth="1"/>
    <col min="153" max="154" width="10.796875" style="7"/>
    <col min="155" max="155" width="18.69921875" style="7" bestFit="1" customWidth="1"/>
    <col min="156" max="156" width="18.296875" style="7" bestFit="1" customWidth="1"/>
    <col min="157" max="157" width="17.69921875" style="7" bestFit="1" customWidth="1"/>
    <col min="158" max="158" width="20.19921875" style="7" bestFit="1" customWidth="1"/>
    <col min="159" max="159" width="19" style="7" bestFit="1" customWidth="1"/>
    <col min="160" max="160" width="21.69921875" style="7" bestFit="1" customWidth="1"/>
    <col min="161" max="161" width="17.796875" style="7" bestFit="1" customWidth="1"/>
    <col min="162" max="162" width="17.69921875" style="7" bestFit="1" customWidth="1"/>
    <col min="163" max="163" width="17.796875" style="7" bestFit="1" customWidth="1"/>
    <col min="164" max="164" width="17.69921875" style="7" bestFit="1" customWidth="1"/>
    <col min="165" max="165" width="17.796875" style="7" bestFit="1" customWidth="1"/>
    <col min="166" max="166" width="17.69921875" style="38" bestFit="1" customWidth="1"/>
    <col min="167" max="170" width="13.69921875" style="7" bestFit="1" customWidth="1"/>
    <col min="171" max="171" width="14" style="7" bestFit="1" customWidth="1"/>
    <col min="172" max="180" width="13.69921875" style="7" bestFit="1" customWidth="1"/>
    <col min="181" max="181" width="18.296875" style="7" bestFit="1" customWidth="1"/>
    <col min="182" max="182" width="17.69921875" style="7" bestFit="1" customWidth="1"/>
    <col min="183" max="183" width="20.19921875" style="7" bestFit="1" customWidth="1"/>
    <col min="184" max="184" width="18.19921875" style="7" bestFit="1" customWidth="1"/>
    <col min="185" max="185" width="21.69921875" style="7" bestFit="1" customWidth="1"/>
    <col min="186" max="187" width="13.69921875" style="7" bestFit="1" customWidth="1"/>
    <col min="188" max="188" width="18.69921875" style="7" bestFit="1" customWidth="1"/>
    <col min="189" max="189" width="18.296875" style="7" bestFit="1" customWidth="1"/>
    <col min="190" max="190" width="17.69921875" style="7" bestFit="1" customWidth="1"/>
    <col min="191" max="191" width="20.19921875" style="7" customWidth="1"/>
    <col min="192" max="192" width="19" style="7" bestFit="1" customWidth="1"/>
    <col min="193" max="193" width="21.69921875" style="7" bestFit="1" customWidth="1"/>
    <col min="194" max="195" width="13.69921875" style="7" bestFit="1" customWidth="1"/>
    <col min="196" max="196" width="18.69921875" style="7" bestFit="1" customWidth="1"/>
    <col min="197" max="197" width="18.296875" style="7" bestFit="1" customWidth="1"/>
    <col min="198" max="198" width="17.69921875" style="7" bestFit="1" customWidth="1"/>
    <col min="199" max="199" width="20.19921875" style="7" bestFit="1" customWidth="1"/>
    <col min="200" max="200" width="19" style="7" bestFit="1" customWidth="1"/>
    <col min="201" max="201" width="21.69921875" style="7" bestFit="1" customWidth="1"/>
    <col min="202" max="202" width="17.796875" style="7" bestFit="1" customWidth="1"/>
    <col min="203" max="203" width="17.69921875" style="7" bestFit="1" customWidth="1"/>
    <col min="204" max="204" width="17.796875" style="7" bestFit="1" customWidth="1"/>
    <col min="205" max="205" width="17.69921875" style="7" bestFit="1" customWidth="1"/>
    <col min="206" max="206" width="17.796875" style="7" bestFit="1" customWidth="1"/>
    <col min="207" max="207" width="17.69921875" style="38" bestFit="1" customWidth="1"/>
    <col min="208" max="221" width="14.5" style="7" bestFit="1" customWidth="1"/>
    <col min="222" max="222" width="18.296875" style="7" bestFit="1" customWidth="1"/>
    <col min="223" max="223" width="17.69921875" style="7" bestFit="1" customWidth="1"/>
    <col min="224" max="224" width="15" style="7" bestFit="1" customWidth="1"/>
    <col min="225" max="225" width="19" style="7" bestFit="1" customWidth="1"/>
    <col min="226" max="226" width="21.69921875" style="7" bestFit="1" customWidth="1"/>
    <col min="227" max="228" width="14.5" style="7" bestFit="1" customWidth="1"/>
    <col min="229" max="229" width="18.69921875" style="7" bestFit="1" customWidth="1"/>
    <col min="230" max="230" width="18.296875" style="7" bestFit="1" customWidth="1"/>
    <col min="231" max="231" width="17.69921875" style="7" bestFit="1" customWidth="1"/>
    <col min="232" max="232" width="19.19921875" style="7" bestFit="1" customWidth="1"/>
    <col min="233" max="233" width="19" style="7" bestFit="1" customWidth="1"/>
    <col min="234" max="234" width="21.69921875" style="7" bestFit="1" customWidth="1"/>
    <col min="235" max="236" width="14.5" style="7" bestFit="1" customWidth="1"/>
    <col min="237" max="237" width="18.69921875" style="7" bestFit="1" customWidth="1"/>
    <col min="238" max="238" width="18.296875" style="7" bestFit="1" customWidth="1"/>
    <col min="239" max="239" width="17.69921875" style="7" bestFit="1" customWidth="1"/>
    <col min="240" max="240" width="20.19921875" style="7" bestFit="1" customWidth="1"/>
    <col min="241" max="241" width="19" style="7" bestFit="1" customWidth="1"/>
    <col min="242" max="242" width="15" style="7" bestFit="1" customWidth="1"/>
    <col min="243" max="243" width="17.796875" style="7" bestFit="1" customWidth="1"/>
    <col min="244" max="244" width="17.69921875" style="7" bestFit="1" customWidth="1"/>
    <col min="245" max="245" width="17" style="7" bestFit="1" customWidth="1"/>
    <col min="246" max="246" width="17.69921875" style="7" bestFit="1" customWidth="1"/>
    <col min="247" max="247" width="17.796875" style="7" bestFit="1" customWidth="1"/>
    <col min="248" max="248" width="14.5" style="7" bestFit="1" customWidth="1"/>
    <col min="249" max="16384" width="10.796875" style="7"/>
  </cols>
  <sheetData>
    <row r="1" spans="1:248" s="35" customFormat="1" ht="94.2" thickBot="1">
      <c r="A1" s="11" t="s">
        <v>0</v>
      </c>
      <c r="B1" s="12" t="s">
        <v>160</v>
      </c>
      <c r="C1" s="12" t="s">
        <v>1</v>
      </c>
      <c r="D1" s="11" t="s">
        <v>228</v>
      </c>
      <c r="E1" s="11" t="s">
        <v>2</v>
      </c>
      <c r="F1" s="42" t="s">
        <v>3</v>
      </c>
      <c r="G1" s="12" t="s">
        <v>229</v>
      </c>
      <c r="H1" s="12" t="s">
        <v>230</v>
      </c>
      <c r="I1" s="12" t="s">
        <v>231</v>
      </c>
      <c r="J1" s="12" t="s">
        <v>232</v>
      </c>
      <c r="K1" s="12" t="s">
        <v>233</v>
      </c>
      <c r="L1" s="12" t="s">
        <v>469</v>
      </c>
      <c r="M1" s="14" t="s">
        <v>234</v>
      </c>
      <c r="N1" s="12" t="s">
        <v>470</v>
      </c>
      <c r="O1" s="13" t="s">
        <v>236</v>
      </c>
      <c r="P1" s="12" t="s">
        <v>237</v>
      </c>
      <c r="Q1" s="12" t="s">
        <v>238</v>
      </c>
      <c r="R1" s="12" t="s">
        <v>235</v>
      </c>
      <c r="S1" s="11" t="s">
        <v>4</v>
      </c>
      <c r="T1" s="13" t="s">
        <v>471</v>
      </c>
      <c r="U1" s="12" t="s">
        <v>239</v>
      </c>
      <c r="V1" s="12" t="s">
        <v>240</v>
      </c>
      <c r="W1" s="12" t="s">
        <v>241</v>
      </c>
      <c r="X1" s="15" t="s">
        <v>242</v>
      </c>
      <c r="Y1" s="16" t="s">
        <v>243</v>
      </c>
      <c r="Z1" s="17" t="s">
        <v>244</v>
      </c>
      <c r="AA1" s="12" t="s">
        <v>245</v>
      </c>
      <c r="AB1" s="14" t="s">
        <v>472</v>
      </c>
      <c r="AC1" s="12" t="s">
        <v>246</v>
      </c>
      <c r="AD1" s="11" t="s">
        <v>5</v>
      </c>
      <c r="AE1" s="18" t="s">
        <v>254</v>
      </c>
      <c r="AF1" s="19" t="s">
        <v>255</v>
      </c>
      <c r="AG1" s="20" t="s">
        <v>249</v>
      </c>
      <c r="AH1" s="20" t="s">
        <v>250</v>
      </c>
      <c r="AI1" s="20" t="s">
        <v>251</v>
      </c>
      <c r="AJ1" s="19" t="s">
        <v>256</v>
      </c>
      <c r="AK1" s="20" t="s">
        <v>252</v>
      </c>
      <c r="AL1" s="19" t="s">
        <v>253</v>
      </c>
      <c r="AM1" s="20" t="s">
        <v>257</v>
      </c>
      <c r="AN1" s="19" t="s">
        <v>258</v>
      </c>
      <c r="AO1" s="20" t="s">
        <v>259</v>
      </c>
      <c r="AP1" s="20" t="s">
        <v>260</v>
      </c>
      <c r="AQ1" s="36" t="s">
        <v>296</v>
      </c>
      <c r="AR1" s="21" t="s">
        <v>336</v>
      </c>
      <c r="AS1" s="22" t="s">
        <v>337</v>
      </c>
      <c r="AT1" s="25" t="s">
        <v>338</v>
      </c>
      <c r="AU1" s="23" t="s">
        <v>339</v>
      </c>
      <c r="AV1" s="24" t="s">
        <v>261</v>
      </c>
      <c r="AW1" s="22" t="s">
        <v>266</v>
      </c>
      <c r="AX1" s="22" t="s">
        <v>265</v>
      </c>
      <c r="AY1" s="25" t="s">
        <v>262</v>
      </c>
      <c r="AZ1" s="26" t="s">
        <v>297</v>
      </c>
      <c r="BA1" s="22" t="s">
        <v>263</v>
      </c>
      <c r="BB1" s="27" t="s">
        <v>264</v>
      </c>
      <c r="BC1" s="20" t="s">
        <v>272</v>
      </c>
      <c r="BD1" s="20" t="s">
        <v>273</v>
      </c>
      <c r="BE1" s="20" t="s">
        <v>485</v>
      </c>
      <c r="BF1" s="20" t="s">
        <v>268</v>
      </c>
      <c r="BG1" s="20" t="s">
        <v>267</v>
      </c>
      <c r="BH1" s="20" t="s">
        <v>269</v>
      </c>
      <c r="BI1" s="20" t="s">
        <v>270</v>
      </c>
      <c r="BJ1" s="19" t="s">
        <v>271</v>
      </c>
      <c r="BK1" s="28" t="s">
        <v>274</v>
      </c>
      <c r="BL1" s="26" t="s">
        <v>275</v>
      </c>
      <c r="BM1" s="28" t="s">
        <v>281</v>
      </c>
      <c r="BN1" s="28" t="s">
        <v>276</v>
      </c>
      <c r="BO1" s="28" t="s">
        <v>277</v>
      </c>
      <c r="BP1" s="29" t="s">
        <v>278</v>
      </c>
      <c r="BQ1" s="28" t="s">
        <v>279</v>
      </c>
      <c r="BR1" s="30" t="s">
        <v>280</v>
      </c>
      <c r="BS1" s="20" t="s">
        <v>282</v>
      </c>
      <c r="BT1" s="31" t="s">
        <v>283</v>
      </c>
      <c r="BU1" s="20" t="s">
        <v>284</v>
      </c>
      <c r="BV1" s="20" t="s">
        <v>285</v>
      </c>
      <c r="BW1" s="20" t="s">
        <v>286</v>
      </c>
      <c r="BX1" s="32" t="s">
        <v>287</v>
      </c>
      <c r="BY1" s="20" t="s">
        <v>288</v>
      </c>
      <c r="BZ1" s="33" t="s">
        <v>289</v>
      </c>
      <c r="CA1" s="34" t="s">
        <v>290</v>
      </c>
      <c r="CB1" s="20" t="s">
        <v>291</v>
      </c>
      <c r="CC1" s="28" t="s">
        <v>292</v>
      </c>
      <c r="CD1" s="26" t="s">
        <v>293</v>
      </c>
      <c r="CE1" s="20" t="s">
        <v>294</v>
      </c>
      <c r="CF1" s="20" t="s">
        <v>295</v>
      </c>
      <c r="CG1" s="37" t="s">
        <v>334</v>
      </c>
      <c r="CH1" s="22" t="s">
        <v>335</v>
      </c>
      <c r="CI1" s="25" t="s">
        <v>340</v>
      </c>
      <c r="CJ1" s="23" t="s">
        <v>341</v>
      </c>
      <c r="CK1" s="24" t="s">
        <v>298</v>
      </c>
      <c r="CL1" s="22" t="s">
        <v>299</v>
      </c>
      <c r="CM1" s="22" t="s">
        <v>300</v>
      </c>
      <c r="CN1" s="25" t="s">
        <v>301</v>
      </c>
      <c r="CO1" s="26" t="s">
        <v>302</v>
      </c>
      <c r="CP1" s="22" t="s">
        <v>303</v>
      </c>
      <c r="CQ1" s="27" t="s">
        <v>304</v>
      </c>
      <c r="CR1" s="20" t="s">
        <v>305</v>
      </c>
      <c r="CS1" s="20" t="s">
        <v>306</v>
      </c>
      <c r="CT1" s="20" t="s">
        <v>486</v>
      </c>
      <c r="CU1" s="20" t="s">
        <v>307</v>
      </c>
      <c r="CV1" s="20" t="s">
        <v>308</v>
      </c>
      <c r="CW1" s="20" t="s">
        <v>309</v>
      </c>
      <c r="CX1" s="20" t="s">
        <v>310</v>
      </c>
      <c r="CY1" s="19" t="s">
        <v>311</v>
      </c>
      <c r="CZ1" s="28" t="s">
        <v>312</v>
      </c>
      <c r="DA1" s="26" t="s">
        <v>313</v>
      </c>
      <c r="DB1" s="28" t="s">
        <v>314</v>
      </c>
      <c r="DC1" s="28" t="s">
        <v>315</v>
      </c>
      <c r="DD1" s="28" t="s">
        <v>316</v>
      </c>
      <c r="DE1" s="29" t="s">
        <v>317</v>
      </c>
      <c r="DF1" s="28" t="s">
        <v>318</v>
      </c>
      <c r="DG1" s="30" t="s">
        <v>319</v>
      </c>
      <c r="DH1" s="20" t="s">
        <v>320</v>
      </c>
      <c r="DI1" s="31" t="s">
        <v>321</v>
      </c>
      <c r="DJ1" s="20" t="s">
        <v>322</v>
      </c>
      <c r="DK1" s="20" t="s">
        <v>323</v>
      </c>
      <c r="DL1" s="20" t="s">
        <v>324</v>
      </c>
      <c r="DM1" s="32" t="s">
        <v>325</v>
      </c>
      <c r="DN1" s="20" t="s">
        <v>326</v>
      </c>
      <c r="DO1" s="33" t="s">
        <v>327</v>
      </c>
      <c r="DP1" s="39" t="s">
        <v>328</v>
      </c>
      <c r="DQ1" s="41" t="s">
        <v>329</v>
      </c>
      <c r="DR1" s="28" t="s">
        <v>330</v>
      </c>
      <c r="DS1" s="26" t="s">
        <v>331</v>
      </c>
      <c r="DT1" s="41" t="s">
        <v>332</v>
      </c>
      <c r="DU1" s="40" t="s">
        <v>333</v>
      </c>
      <c r="DV1" s="37" t="s">
        <v>342</v>
      </c>
      <c r="DW1" s="22" t="s">
        <v>343</v>
      </c>
      <c r="DX1" s="25" t="s">
        <v>344</v>
      </c>
      <c r="DY1" s="23" t="s">
        <v>345</v>
      </c>
      <c r="DZ1" s="24" t="s">
        <v>346</v>
      </c>
      <c r="EA1" s="22" t="s">
        <v>347</v>
      </c>
      <c r="EB1" s="22" t="s">
        <v>348</v>
      </c>
      <c r="EC1" s="25" t="s">
        <v>349</v>
      </c>
      <c r="ED1" s="26" t="s">
        <v>350</v>
      </c>
      <c r="EE1" s="22" t="s">
        <v>351</v>
      </c>
      <c r="EF1" s="27" t="s">
        <v>352</v>
      </c>
      <c r="EG1" s="20" t="s">
        <v>353</v>
      </c>
      <c r="EH1" s="20" t="s">
        <v>354</v>
      </c>
      <c r="EI1" s="20" t="s">
        <v>487</v>
      </c>
      <c r="EJ1" s="20" t="s">
        <v>355</v>
      </c>
      <c r="EK1" s="20" t="s">
        <v>356</v>
      </c>
      <c r="EL1" s="20" t="s">
        <v>357</v>
      </c>
      <c r="EM1" s="20" t="s">
        <v>358</v>
      </c>
      <c r="EN1" s="19" t="s">
        <v>359</v>
      </c>
      <c r="EO1" s="28" t="s">
        <v>360</v>
      </c>
      <c r="EP1" s="26" t="s">
        <v>361</v>
      </c>
      <c r="EQ1" s="28" t="s">
        <v>362</v>
      </c>
      <c r="ER1" s="28" t="s">
        <v>363</v>
      </c>
      <c r="ES1" s="28" t="s">
        <v>364</v>
      </c>
      <c r="ET1" s="29" t="s">
        <v>365</v>
      </c>
      <c r="EU1" s="28" t="s">
        <v>366</v>
      </c>
      <c r="EV1" s="30" t="s">
        <v>367</v>
      </c>
      <c r="EW1" s="20" t="s">
        <v>368</v>
      </c>
      <c r="EX1" s="31" t="s">
        <v>369</v>
      </c>
      <c r="EY1" s="20" t="s">
        <v>370</v>
      </c>
      <c r="EZ1" s="20" t="s">
        <v>371</v>
      </c>
      <c r="FA1" s="20" t="s">
        <v>372</v>
      </c>
      <c r="FB1" s="32" t="s">
        <v>373</v>
      </c>
      <c r="FC1" s="20" t="s">
        <v>374</v>
      </c>
      <c r="FD1" s="33" t="s">
        <v>375</v>
      </c>
      <c r="FE1" s="39" t="s">
        <v>376</v>
      </c>
      <c r="FF1" s="41" t="s">
        <v>377</v>
      </c>
      <c r="FG1" s="28" t="s">
        <v>378</v>
      </c>
      <c r="FH1" s="26" t="s">
        <v>379</v>
      </c>
      <c r="FI1" s="41" t="s">
        <v>380</v>
      </c>
      <c r="FJ1" s="40" t="s">
        <v>381</v>
      </c>
      <c r="FK1" s="37" t="s">
        <v>382</v>
      </c>
      <c r="FL1" s="22" t="s">
        <v>383</v>
      </c>
      <c r="FM1" s="25" t="s">
        <v>384</v>
      </c>
      <c r="FN1" s="23" t="s">
        <v>385</v>
      </c>
      <c r="FO1" s="24" t="s">
        <v>386</v>
      </c>
      <c r="FP1" s="22" t="s">
        <v>387</v>
      </c>
      <c r="FQ1" s="22" t="s">
        <v>388</v>
      </c>
      <c r="FR1" s="25" t="s">
        <v>389</v>
      </c>
      <c r="FS1" s="26" t="s">
        <v>390</v>
      </c>
      <c r="FT1" s="22" t="s">
        <v>391</v>
      </c>
      <c r="FU1" s="27" t="s">
        <v>392</v>
      </c>
      <c r="FV1" s="20" t="s">
        <v>393</v>
      </c>
      <c r="FW1" s="20" t="s">
        <v>394</v>
      </c>
      <c r="FX1" s="20" t="s">
        <v>488</v>
      </c>
      <c r="FY1" s="20" t="s">
        <v>395</v>
      </c>
      <c r="FZ1" s="20" t="s">
        <v>396</v>
      </c>
      <c r="GA1" s="20" t="s">
        <v>397</v>
      </c>
      <c r="GB1" s="20" t="s">
        <v>398</v>
      </c>
      <c r="GC1" s="19" t="s">
        <v>399</v>
      </c>
      <c r="GD1" s="28" t="s">
        <v>400</v>
      </c>
      <c r="GE1" s="26" t="s">
        <v>401</v>
      </c>
      <c r="GF1" s="28" t="s">
        <v>402</v>
      </c>
      <c r="GG1" s="28" t="s">
        <v>403</v>
      </c>
      <c r="GH1" s="28" t="s">
        <v>404</v>
      </c>
      <c r="GI1" s="29" t="s">
        <v>405</v>
      </c>
      <c r="GJ1" s="28" t="s">
        <v>406</v>
      </c>
      <c r="GK1" s="30" t="s">
        <v>407</v>
      </c>
      <c r="GL1" s="20" t="s">
        <v>408</v>
      </c>
      <c r="GM1" s="31" t="s">
        <v>409</v>
      </c>
      <c r="GN1" s="20" t="s">
        <v>410</v>
      </c>
      <c r="GO1" s="20" t="s">
        <v>411</v>
      </c>
      <c r="GP1" s="20" t="s">
        <v>412</v>
      </c>
      <c r="GQ1" s="32" t="s">
        <v>413</v>
      </c>
      <c r="GR1" s="20" t="s">
        <v>414</v>
      </c>
      <c r="GS1" s="33" t="s">
        <v>415</v>
      </c>
      <c r="GT1" s="39" t="s">
        <v>416</v>
      </c>
      <c r="GU1" s="41" t="s">
        <v>417</v>
      </c>
      <c r="GV1" s="28" t="s">
        <v>418</v>
      </c>
      <c r="GW1" s="26" t="s">
        <v>419</v>
      </c>
      <c r="GX1" s="41" t="s">
        <v>420</v>
      </c>
      <c r="GY1" s="40" t="s">
        <v>421</v>
      </c>
      <c r="GZ1" s="37" t="s">
        <v>422</v>
      </c>
      <c r="HA1" s="22" t="s">
        <v>423</v>
      </c>
      <c r="HB1" s="25" t="s">
        <v>424</v>
      </c>
      <c r="HC1" s="23" t="s">
        <v>425</v>
      </c>
      <c r="HD1" s="24" t="s">
        <v>426</v>
      </c>
      <c r="HE1" s="22" t="s">
        <v>427</v>
      </c>
      <c r="HF1" s="22" t="s">
        <v>428</v>
      </c>
      <c r="HG1" s="25" t="s">
        <v>429</v>
      </c>
      <c r="HH1" s="26" t="s">
        <v>430</v>
      </c>
      <c r="HI1" s="22" t="s">
        <v>431</v>
      </c>
      <c r="HJ1" s="27" t="s">
        <v>432</v>
      </c>
      <c r="HK1" s="20" t="s">
        <v>433</v>
      </c>
      <c r="HL1" s="20" t="s">
        <v>434</v>
      </c>
      <c r="HM1" s="20" t="s">
        <v>489</v>
      </c>
      <c r="HN1" s="20" t="s">
        <v>435</v>
      </c>
      <c r="HO1" s="20" t="s">
        <v>436</v>
      </c>
      <c r="HP1" s="20" t="s">
        <v>437</v>
      </c>
      <c r="HQ1" s="20" t="s">
        <v>438</v>
      </c>
      <c r="HR1" s="19" t="s">
        <v>439</v>
      </c>
      <c r="HS1" s="28" t="s">
        <v>440</v>
      </c>
      <c r="HT1" s="26" t="s">
        <v>441</v>
      </c>
      <c r="HU1" s="28" t="s">
        <v>442</v>
      </c>
      <c r="HV1" s="28" t="s">
        <v>443</v>
      </c>
      <c r="HW1" s="28" t="s">
        <v>444</v>
      </c>
      <c r="HX1" s="29" t="s">
        <v>445</v>
      </c>
      <c r="HY1" s="28" t="s">
        <v>446</v>
      </c>
      <c r="HZ1" s="30" t="s">
        <v>447</v>
      </c>
      <c r="IA1" s="20" t="s">
        <v>448</v>
      </c>
      <c r="IB1" s="31" t="s">
        <v>449</v>
      </c>
      <c r="IC1" s="20" t="s">
        <v>450</v>
      </c>
      <c r="ID1" s="20" t="s">
        <v>451</v>
      </c>
      <c r="IE1" s="20" t="s">
        <v>452</v>
      </c>
      <c r="IF1" s="32" t="s">
        <v>453</v>
      </c>
      <c r="IG1" s="20" t="s">
        <v>454</v>
      </c>
      <c r="IH1" s="33" t="s">
        <v>455</v>
      </c>
      <c r="II1" s="39" t="s">
        <v>456</v>
      </c>
      <c r="IJ1" s="41" t="s">
        <v>457</v>
      </c>
      <c r="IK1" s="28" t="s">
        <v>458</v>
      </c>
      <c r="IL1" s="26" t="s">
        <v>459</v>
      </c>
      <c r="IM1" s="41" t="s">
        <v>460</v>
      </c>
      <c r="IN1" s="40" t="s">
        <v>461</v>
      </c>
    </row>
    <row r="2" spans="1:248">
      <c r="A2" s="1" t="s">
        <v>6</v>
      </c>
      <c r="B2" s="45" t="s">
        <v>7</v>
      </c>
      <c r="C2" s="3" t="s">
        <v>8</v>
      </c>
      <c r="D2" s="3" t="s">
        <v>161</v>
      </c>
      <c r="E2" s="4" t="s">
        <v>9</v>
      </c>
      <c r="F2" s="43" t="s">
        <v>10</v>
      </c>
      <c r="G2" s="4"/>
      <c r="H2" s="4"/>
      <c r="I2" s="4"/>
      <c r="J2" s="4"/>
      <c r="K2" s="4"/>
      <c r="L2" s="4">
        <v>0</v>
      </c>
      <c r="M2" s="4"/>
      <c r="N2" s="4">
        <v>395</v>
      </c>
      <c r="O2" s="4">
        <v>960</v>
      </c>
      <c r="P2" s="4">
        <v>1097</v>
      </c>
      <c r="Q2" s="4">
        <v>-5.7935394535142695E-2</v>
      </c>
      <c r="R2" s="4">
        <v>1028.5</v>
      </c>
      <c r="S2" s="4" t="s">
        <v>11</v>
      </c>
      <c r="T2" s="4">
        <v>215</v>
      </c>
      <c r="U2" s="4">
        <v>72</v>
      </c>
      <c r="V2" s="4">
        <v>50.2</v>
      </c>
      <c r="W2" s="4">
        <v>33.200000000000003</v>
      </c>
      <c r="X2" s="4">
        <v>36.700000000000003</v>
      </c>
      <c r="Y2" s="4">
        <v>9.8000000000000007</v>
      </c>
      <c r="Z2" s="4">
        <v>11.2</v>
      </c>
      <c r="AA2" s="7">
        <v>20.495526170000002</v>
      </c>
      <c r="AB2" s="7">
        <v>170.93461873449999</v>
      </c>
      <c r="AC2" s="4"/>
      <c r="AD2" s="46"/>
      <c r="AE2" s="10">
        <v>0</v>
      </c>
      <c r="AF2" s="7">
        <v>0</v>
      </c>
      <c r="AG2" s="7">
        <v>1</v>
      </c>
      <c r="AH2" s="7">
        <v>14</v>
      </c>
      <c r="AI2" s="7">
        <v>0</v>
      </c>
      <c r="AJ2" s="7">
        <v>51.4</v>
      </c>
      <c r="AK2" s="7">
        <v>3.7</v>
      </c>
      <c r="AL2" s="7">
        <v>6.5</v>
      </c>
      <c r="AM2" s="7">
        <v>1.4</v>
      </c>
      <c r="AN2" s="7">
        <v>3</v>
      </c>
      <c r="AO2" s="7">
        <v>1.7</v>
      </c>
      <c r="AP2" s="9">
        <v>6.2</v>
      </c>
      <c r="AQ2" s="10">
        <v>5</v>
      </c>
      <c r="AR2" s="7">
        <v>1.39</v>
      </c>
      <c r="AS2" s="7">
        <v>63.639999999999993</v>
      </c>
      <c r="AT2" s="7">
        <v>0.64800000000000002</v>
      </c>
      <c r="AU2" s="7">
        <v>30.588999999999999</v>
      </c>
      <c r="AV2" s="7">
        <v>24.8</v>
      </c>
      <c r="AW2" s="7">
        <v>12.2</v>
      </c>
      <c r="AX2" s="7">
        <v>22.7</v>
      </c>
      <c r="AY2" s="7">
        <v>10.14</v>
      </c>
      <c r="AZ2" s="7">
        <v>35.270000000000003</v>
      </c>
      <c r="BA2" s="7">
        <v>10.8</v>
      </c>
      <c r="BB2" s="7">
        <v>26.5</v>
      </c>
      <c r="BC2" s="7">
        <v>0.5</v>
      </c>
      <c r="BD2" s="7">
        <v>0.49</v>
      </c>
      <c r="BE2" s="7">
        <v>0.01</v>
      </c>
      <c r="BF2" s="7">
        <v>0.12</v>
      </c>
      <c r="BG2" s="7">
        <v>48.8</v>
      </c>
      <c r="BH2" s="7">
        <v>47</v>
      </c>
      <c r="BI2" s="7">
        <v>100</v>
      </c>
      <c r="BJ2" s="7">
        <v>100</v>
      </c>
      <c r="BK2" s="7">
        <v>15.926</v>
      </c>
      <c r="BL2" s="7">
        <v>20.268000000000001</v>
      </c>
      <c r="BM2" s="7">
        <v>0.16700000000000001</v>
      </c>
      <c r="BN2" s="7">
        <v>0.3</v>
      </c>
      <c r="BO2" s="7">
        <v>30.44</v>
      </c>
      <c r="BP2" s="7">
        <v>28.02</v>
      </c>
      <c r="BQ2" s="7">
        <v>37.735849056603776</v>
      </c>
      <c r="BR2" s="7">
        <v>26.490066225165563</v>
      </c>
      <c r="BS2" s="7">
        <v>22.299999999999997</v>
      </c>
      <c r="BT2" s="7">
        <v>27.39</v>
      </c>
      <c r="BU2" s="7">
        <v>0.13</v>
      </c>
      <c r="BV2" s="7">
        <v>0.34</v>
      </c>
      <c r="BW2" s="7">
        <v>31.9</v>
      </c>
      <c r="BX2" s="7">
        <v>26.8</v>
      </c>
      <c r="BY2" s="7">
        <v>45.454545454545453</v>
      </c>
      <c r="BZ2" s="7">
        <v>27.777777777777779</v>
      </c>
      <c r="CA2" s="7">
        <v>3.2967032967032965</v>
      </c>
      <c r="CB2" s="7">
        <v>2.8846153846153846</v>
      </c>
      <c r="CC2" s="7">
        <v>1.1376564277588168</v>
      </c>
      <c r="CD2" s="7">
        <v>3.3370411568409342</v>
      </c>
      <c r="CE2" s="7">
        <v>1.1111111111111109</v>
      </c>
      <c r="CF2" s="9">
        <v>2.34375</v>
      </c>
      <c r="CG2" s="10">
        <v>0.34899999999999998</v>
      </c>
      <c r="CH2" s="7">
        <v>48.04</v>
      </c>
      <c r="CI2" s="7">
        <v>0.318</v>
      </c>
      <c r="CJ2" s="7">
        <v>26.1</v>
      </c>
      <c r="CK2" s="7">
        <v>20.2</v>
      </c>
      <c r="CL2" s="7">
        <v>29.5</v>
      </c>
      <c r="CM2" s="7">
        <v>12.9</v>
      </c>
      <c r="CN2" s="7">
        <v>21</v>
      </c>
      <c r="CO2" s="7">
        <v>16.600000000000001</v>
      </c>
      <c r="CP2" s="7">
        <v>21.3</v>
      </c>
      <c r="CQ2" s="7">
        <v>31.3</v>
      </c>
      <c r="CR2" s="7">
        <v>0.43</v>
      </c>
      <c r="CS2" s="7">
        <v>0.47</v>
      </c>
      <c r="CT2" s="7">
        <v>0.02</v>
      </c>
      <c r="CU2" s="7">
        <v>0.115</v>
      </c>
      <c r="CV2" s="7">
        <v>15.7</v>
      </c>
      <c r="CW2" s="7">
        <v>29.1</v>
      </c>
      <c r="CX2" s="7">
        <v>48.543689320388353</v>
      </c>
      <c r="CY2" s="7">
        <v>44.247787610619469</v>
      </c>
      <c r="CZ2" s="7">
        <v>24</v>
      </c>
      <c r="DA2" s="7">
        <v>24.6</v>
      </c>
      <c r="DB2" s="7">
        <v>4.2000000000000003E-2</v>
      </c>
      <c r="DC2" s="7">
        <v>0.498</v>
      </c>
      <c r="DD2" s="7">
        <v>29.7</v>
      </c>
      <c r="DE2" s="7">
        <v>24</v>
      </c>
      <c r="DF2" s="7">
        <v>30.487804878048781</v>
      </c>
      <c r="DG2" s="7">
        <v>22.727272727272727</v>
      </c>
      <c r="DH2" s="7">
        <v>32.299999999999997</v>
      </c>
      <c r="DI2" s="7">
        <v>25.6</v>
      </c>
      <c r="DJ2" s="7">
        <v>4.1000000000000002E-2</v>
      </c>
      <c r="DK2" s="7">
        <v>0.38500000000000001</v>
      </c>
      <c r="DL2" s="7">
        <v>34.4</v>
      </c>
      <c r="DM2" s="7">
        <v>24.1</v>
      </c>
      <c r="DN2" s="7">
        <v>37.593984962406012</v>
      </c>
      <c r="DO2" s="7">
        <v>24.875621890547261</v>
      </c>
      <c r="DP2" s="7">
        <v>2.0818875780707842</v>
      </c>
      <c r="DQ2" s="7">
        <v>0.88131609870740313</v>
      </c>
      <c r="DR2" s="7">
        <v>1.8656716417910446</v>
      </c>
      <c r="DS2" s="7">
        <v>1.791044776119403</v>
      </c>
      <c r="DT2" s="7">
        <v>1.9206145966709347</v>
      </c>
      <c r="DU2" s="38">
        <v>2.2744503411675514</v>
      </c>
      <c r="DV2" s="7">
        <v>0.2</v>
      </c>
      <c r="DW2" s="7">
        <v>15.329999999999998</v>
      </c>
      <c r="DX2" s="7">
        <v>0.13500000000000001</v>
      </c>
      <c r="DY2" s="7">
        <v>10.49</v>
      </c>
      <c r="DZ2" s="7">
        <v>14.3</v>
      </c>
      <c r="EA2" s="7">
        <v>8.6999999999999993</v>
      </c>
      <c r="EB2" s="7">
        <v>12.3</v>
      </c>
      <c r="EC2" s="7">
        <v>14.4</v>
      </c>
      <c r="ED2" s="7">
        <v>15.7</v>
      </c>
      <c r="EE2" s="7">
        <v>25</v>
      </c>
      <c r="EF2" s="7">
        <v>28</v>
      </c>
      <c r="EG2" s="7">
        <v>4.46</v>
      </c>
      <c r="EH2" s="7">
        <v>4.79</v>
      </c>
      <c r="EI2" s="7">
        <v>0.04</v>
      </c>
      <c r="EJ2" s="7">
        <v>0.35</v>
      </c>
      <c r="EK2" s="7">
        <v>35.5</v>
      </c>
      <c r="EL2" s="7">
        <v>33.1</v>
      </c>
      <c r="EM2" s="7">
        <v>28</v>
      </c>
      <c r="EN2" s="7">
        <v>24.999999999999996</v>
      </c>
      <c r="EO2" s="7">
        <v>14.279</v>
      </c>
      <c r="EP2" s="7">
        <v>13.871</v>
      </c>
      <c r="EQ2" s="7">
        <v>0.03</v>
      </c>
      <c r="ER2" s="7">
        <v>0.41000000000000003</v>
      </c>
      <c r="ES2" s="7">
        <v>46.4</v>
      </c>
      <c r="ET2" s="7">
        <v>28.9</v>
      </c>
      <c r="EU2" s="7">
        <v>31.25</v>
      </c>
      <c r="EV2" s="7">
        <v>21.739130434782609</v>
      </c>
      <c r="EW2" s="7">
        <v>21.34</v>
      </c>
      <c r="EX2" s="7">
        <v>21.29</v>
      </c>
      <c r="EY2" s="7">
        <v>0.03</v>
      </c>
      <c r="EZ2" s="7">
        <v>0.45899999999999996</v>
      </c>
      <c r="FA2" s="7">
        <v>39.299999999999997</v>
      </c>
      <c r="FB2" s="7">
        <v>30.6</v>
      </c>
      <c r="FC2" s="7">
        <v>29.411764705882351</v>
      </c>
      <c r="FD2" s="7">
        <v>21.276595744680851</v>
      </c>
      <c r="FE2" s="7">
        <v>0.68965517241379315</v>
      </c>
      <c r="FF2" s="7">
        <v>1.0563380281690142</v>
      </c>
      <c r="FG2" s="7">
        <v>1.171875</v>
      </c>
      <c r="FH2" s="7">
        <v>1.3333333333333333</v>
      </c>
      <c r="FI2" s="7">
        <v>1.7857142857142858</v>
      </c>
      <c r="FJ2" s="38">
        <v>2.3622047244094486</v>
      </c>
      <c r="FK2" s="7">
        <v>0.65</v>
      </c>
      <c r="FL2" s="7">
        <v>20.32</v>
      </c>
      <c r="FM2" s="7">
        <v>0.151</v>
      </c>
      <c r="FN2" s="7">
        <v>12.06</v>
      </c>
      <c r="FO2" s="7">
        <v>15</v>
      </c>
      <c r="FP2" s="7">
        <v>21.2</v>
      </c>
      <c r="FQ2" s="7">
        <v>16.399999999999999</v>
      </c>
      <c r="FR2" s="7">
        <v>27.3</v>
      </c>
      <c r="FS2" s="7">
        <v>29.4</v>
      </c>
      <c r="FT2" s="7">
        <v>69.8</v>
      </c>
      <c r="FU2" s="7">
        <v>52.5</v>
      </c>
      <c r="FV2" s="7">
        <v>10.28</v>
      </c>
      <c r="FW2" s="7">
        <v>10.549999999999999</v>
      </c>
      <c r="FX2" s="7">
        <v>0.05</v>
      </c>
      <c r="FY2" s="7">
        <v>0.45</v>
      </c>
      <c r="FZ2" s="7">
        <v>34.9</v>
      </c>
      <c r="GA2" s="7">
        <v>30</v>
      </c>
      <c r="GB2" s="7">
        <v>28.571428571428573</v>
      </c>
      <c r="GC2" s="7">
        <v>20.833333333333336</v>
      </c>
      <c r="GD2" s="7">
        <v>21.81</v>
      </c>
      <c r="GE2" s="7">
        <v>21.410000000000004</v>
      </c>
      <c r="GF2" s="7">
        <v>0.04</v>
      </c>
      <c r="GG2" s="7">
        <v>0.46</v>
      </c>
      <c r="GH2" s="7">
        <v>35.700000000000003</v>
      </c>
      <c r="GI2" s="7">
        <v>27.4</v>
      </c>
      <c r="GJ2" s="7">
        <v>29.411764705882351</v>
      </c>
      <c r="GK2" s="7">
        <v>22.727272727272727</v>
      </c>
      <c r="GL2" s="7">
        <v>17.63</v>
      </c>
      <c r="GM2" s="7">
        <v>20.75</v>
      </c>
      <c r="GN2" s="7">
        <v>0.02</v>
      </c>
      <c r="GO2" s="7">
        <v>2.5499999999999998</v>
      </c>
      <c r="GP2" s="7">
        <v>39.200000000000003</v>
      </c>
      <c r="GQ2" s="7">
        <v>34.1</v>
      </c>
      <c r="GR2" s="7">
        <v>22.727272727272727</v>
      </c>
      <c r="GS2" s="7">
        <v>16.949152542372882</v>
      </c>
      <c r="GT2" s="7">
        <v>1.4285714285714286</v>
      </c>
      <c r="GU2" s="7">
        <v>1.639344262295082</v>
      </c>
      <c r="GV2" s="7">
        <v>3.2608695652173911</v>
      </c>
      <c r="GW2" s="7">
        <v>3.5294117647058822</v>
      </c>
      <c r="GX2" s="7">
        <v>4.2253521126760569</v>
      </c>
      <c r="GY2" s="38">
        <v>4.4117647058823524</v>
      </c>
      <c r="GZ2" s="7">
        <v>0.14599999999999999</v>
      </c>
      <c r="HA2" s="7">
        <v>23.5</v>
      </c>
      <c r="HB2" s="7">
        <v>5.2999999999999999E-2</v>
      </c>
      <c r="HC2" s="7">
        <v>13.4</v>
      </c>
      <c r="HD2" s="7">
        <v>8.1999999999999993</v>
      </c>
      <c r="HE2" s="7">
        <v>11.4</v>
      </c>
      <c r="HF2" s="7">
        <v>17.2</v>
      </c>
      <c r="HG2" s="7">
        <v>11.7</v>
      </c>
      <c r="HH2" s="7">
        <v>12.2</v>
      </c>
      <c r="HI2" s="7">
        <v>26.1</v>
      </c>
      <c r="HJ2" s="7">
        <v>19</v>
      </c>
      <c r="HK2" s="7">
        <v>10.1</v>
      </c>
      <c r="HL2" s="7">
        <v>10.3</v>
      </c>
      <c r="HM2" s="7">
        <v>1.4999999999999999E-2</v>
      </c>
      <c r="HN2" s="7">
        <v>0.41</v>
      </c>
      <c r="HO2" s="7">
        <v>21.1</v>
      </c>
      <c r="HP2" s="7">
        <v>21.4</v>
      </c>
      <c r="HQ2" s="7">
        <v>27.624309392265193</v>
      </c>
      <c r="HR2" s="7">
        <v>25.906735751295336</v>
      </c>
      <c r="HS2" s="7">
        <v>14.939</v>
      </c>
      <c r="HT2" s="7">
        <v>15.516999999999999</v>
      </c>
      <c r="HU2" s="7">
        <v>2.1000000000000001E-2</v>
      </c>
      <c r="HV2" s="7">
        <v>0.42299999999999999</v>
      </c>
      <c r="HW2" s="7">
        <v>32.799999999999997</v>
      </c>
      <c r="HX2" s="7">
        <v>24.4</v>
      </c>
      <c r="HY2" s="7">
        <v>30.769230769230766</v>
      </c>
      <c r="HZ2" s="7">
        <v>23.346303501945524</v>
      </c>
      <c r="IA2" s="7">
        <v>22.393999999999998</v>
      </c>
      <c r="IB2" s="7">
        <v>22.515000000000001</v>
      </c>
      <c r="IC2" s="7">
        <v>3.4000000000000002E-2</v>
      </c>
      <c r="ID2" s="7">
        <v>0.34699999999999998</v>
      </c>
      <c r="IE2" s="7">
        <v>20.7</v>
      </c>
      <c r="IF2" s="7">
        <v>23.9</v>
      </c>
      <c r="IG2" s="7">
        <v>34.722222222222221</v>
      </c>
      <c r="IH2" s="7">
        <v>28.037383177570096</v>
      </c>
      <c r="II2" s="7">
        <v>0.9375</v>
      </c>
      <c r="IJ2" s="7">
        <v>0.76923076923076927</v>
      </c>
      <c r="IK2" s="7">
        <v>1.0416666666666667</v>
      </c>
      <c r="IL2" s="7">
        <v>0.970873786407767</v>
      </c>
      <c r="IM2" s="7">
        <v>2</v>
      </c>
      <c r="IN2" s="7">
        <v>2</v>
      </c>
    </row>
    <row r="3" spans="1:248">
      <c r="A3" s="1" t="s">
        <v>12</v>
      </c>
      <c r="B3" s="45" t="s">
        <v>7</v>
      </c>
      <c r="C3" s="3" t="s">
        <v>8</v>
      </c>
      <c r="D3" s="4" t="s">
        <v>162</v>
      </c>
      <c r="E3" s="4" t="s">
        <v>9</v>
      </c>
      <c r="F3" s="43" t="s">
        <v>13</v>
      </c>
      <c r="G3" s="4"/>
      <c r="H3" s="4"/>
      <c r="I3" s="4"/>
      <c r="J3" s="4"/>
      <c r="K3" s="4"/>
      <c r="L3" s="4">
        <v>0</v>
      </c>
      <c r="M3" s="4"/>
      <c r="N3" s="4">
        <v>274</v>
      </c>
      <c r="O3" s="4"/>
      <c r="P3" s="4"/>
      <c r="Q3" s="4"/>
      <c r="R3" s="4">
        <v>241</v>
      </c>
      <c r="S3" s="4" t="s">
        <v>14</v>
      </c>
      <c r="T3" s="4">
        <v>160</v>
      </c>
      <c r="U3" s="4">
        <v>63.6</v>
      </c>
      <c r="V3" s="4">
        <v>50.5</v>
      </c>
      <c r="W3" s="4">
        <v>59.6</v>
      </c>
      <c r="X3" s="4">
        <v>42.8</v>
      </c>
      <c r="Y3" s="4">
        <v>8.9</v>
      </c>
      <c r="Z3" s="4">
        <v>10.9</v>
      </c>
      <c r="AA3" s="7">
        <v>19.446561819999999</v>
      </c>
      <c r="AB3" s="7">
        <v>128.88550108800001</v>
      </c>
      <c r="AC3" s="4"/>
      <c r="AD3" s="46"/>
      <c r="AE3" s="10">
        <v>1</v>
      </c>
      <c r="AF3" s="7">
        <v>11.3</v>
      </c>
      <c r="AG3" s="7">
        <v>1</v>
      </c>
      <c r="AH3" s="7">
        <v>12</v>
      </c>
      <c r="AI3" s="7">
        <v>0</v>
      </c>
      <c r="AJ3" s="7">
        <v>43.5</v>
      </c>
      <c r="AK3" s="7">
        <v>2.1</v>
      </c>
      <c r="AL3" s="7">
        <v>4.7</v>
      </c>
      <c r="AM3" s="7">
        <v>2.2000000000000002</v>
      </c>
      <c r="AN3" s="7">
        <v>2.2000000000000002</v>
      </c>
      <c r="AO3" s="7">
        <v>2.5</v>
      </c>
      <c r="AP3" s="9">
        <v>6.5</v>
      </c>
      <c r="AQ3" s="10">
        <v>5</v>
      </c>
      <c r="AR3" s="7">
        <v>1.0149999999999999</v>
      </c>
      <c r="AS3" s="7">
        <v>55.044000000000004</v>
      </c>
      <c r="AT3" s="7">
        <v>0.38200000000000001</v>
      </c>
      <c r="AU3" s="7">
        <v>20.631999999999998</v>
      </c>
      <c r="AV3" s="7">
        <v>18.5</v>
      </c>
      <c r="AW3" s="7">
        <v>11.1</v>
      </c>
      <c r="AX3" s="7">
        <v>16.2</v>
      </c>
      <c r="AY3" s="7">
        <v>28.61</v>
      </c>
      <c r="AZ3" s="7">
        <v>36.53</v>
      </c>
      <c r="BA3" s="7">
        <v>33.5</v>
      </c>
      <c r="BB3" s="7">
        <v>39.5</v>
      </c>
      <c r="BC3" s="7">
        <v>1.3</v>
      </c>
      <c r="BD3" s="7">
        <v>1.1000000000000001</v>
      </c>
      <c r="BE3" s="7">
        <v>0.02</v>
      </c>
      <c r="BF3" s="7">
        <v>0.22</v>
      </c>
      <c r="BG3" s="7">
        <v>33</v>
      </c>
      <c r="BH3" s="7">
        <v>36</v>
      </c>
      <c r="BI3" s="7">
        <v>49.999999999999993</v>
      </c>
      <c r="BJ3" s="7">
        <v>42.857142857142861</v>
      </c>
      <c r="BK3" s="7">
        <v>9.5250000000000004</v>
      </c>
      <c r="BL3" s="7">
        <v>17.148999999999997</v>
      </c>
      <c r="BM3" s="7">
        <v>3.4000000000000002E-2</v>
      </c>
      <c r="BN3" s="7">
        <v>0.5169999999999999</v>
      </c>
      <c r="BO3" s="7">
        <v>33.47</v>
      </c>
      <c r="BP3" s="7">
        <v>30.8</v>
      </c>
      <c r="BQ3" s="7">
        <v>33.333333333333336</v>
      </c>
      <c r="BR3" s="7">
        <v>28.08988764044944</v>
      </c>
      <c r="BS3" s="7">
        <v>13.126000000000001</v>
      </c>
      <c r="BT3" s="7">
        <v>26.532999999999998</v>
      </c>
      <c r="BU3" s="7">
        <v>0.06</v>
      </c>
      <c r="BV3" s="7">
        <v>0.66</v>
      </c>
      <c r="BW3" s="7">
        <v>34.6</v>
      </c>
      <c r="BX3" s="7">
        <v>32.6</v>
      </c>
      <c r="BY3" s="7">
        <v>32.258064516129032</v>
      </c>
      <c r="BZ3" s="7">
        <v>27.027027027027028</v>
      </c>
      <c r="CA3" s="7">
        <v>3.0303030303030303</v>
      </c>
      <c r="CB3" s="7">
        <v>3.5714285714285716</v>
      </c>
      <c r="CC3" s="7">
        <v>2.2813688212927756</v>
      </c>
      <c r="CD3" s="7">
        <v>3.225806451612903</v>
      </c>
      <c r="CE3" s="7">
        <v>2.3076923076923075</v>
      </c>
      <c r="CF3" s="9">
        <v>3.1578947368421053</v>
      </c>
      <c r="CG3" s="10">
        <v>0.63900000000000001</v>
      </c>
      <c r="CH3" s="7">
        <v>51.631999999999998</v>
      </c>
      <c r="CI3" s="7">
        <v>0.29799999999999999</v>
      </c>
      <c r="CJ3" s="7">
        <v>27.930999999999997</v>
      </c>
      <c r="CK3" s="7">
        <v>12.6</v>
      </c>
      <c r="CL3" s="7">
        <v>10</v>
      </c>
      <c r="CM3" s="7">
        <v>11</v>
      </c>
      <c r="CN3" s="7">
        <v>17.3</v>
      </c>
      <c r="CO3" s="7">
        <v>23.1</v>
      </c>
      <c r="CP3" s="7">
        <v>41.01</v>
      </c>
      <c r="CQ3" s="7">
        <v>45.9</v>
      </c>
      <c r="CR3" s="7">
        <v>0.86499999999999999</v>
      </c>
      <c r="CS3" s="7">
        <v>0.83599999999999997</v>
      </c>
      <c r="CT3" s="7">
        <v>2.4E-2</v>
      </c>
      <c r="CU3" s="7">
        <v>0</v>
      </c>
      <c r="CV3" s="7" t="s">
        <v>248</v>
      </c>
      <c r="CW3" s="7">
        <v>36.9</v>
      </c>
      <c r="CX3" s="7">
        <v>0</v>
      </c>
      <c r="CY3" s="7">
        <v>25.773195876288661</v>
      </c>
      <c r="CZ3" s="7">
        <v>22.240000000000002</v>
      </c>
      <c r="DA3" s="7">
        <v>22.57</v>
      </c>
      <c r="DB3" s="7">
        <v>3.6999999999999998E-2</v>
      </c>
      <c r="DC3" s="7">
        <v>0.53</v>
      </c>
      <c r="DD3" s="7">
        <v>31.6</v>
      </c>
      <c r="DE3" s="7">
        <v>27.03</v>
      </c>
      <c r="DF3" s="7">
        <v>28.735632183908049</v>
      </c>
      <c r="DG3" s="7">
        <v>26.315789473684209</v>
      </c>
      <c r="DH3" s="7">
        <v>27.63</v>
      </c>
      <c r="DI3" s="7">
        <v>29.1</v>
      </c>
      <c r="DJ3" s="7">
        <v>3.7999999999999999E-2</v>
      </c>
      <c r="DK3" s="7">
        <v>0.64500000000000002</v>
      </c>
      <c r="DL3" s="7">
        <v>29.4</v>
      </c>
      <c r="DM3" s="7">
        <v>22.3</v>
      </c>
      <c r="DN3" s="7">
        <v>33.333333333333336</v>
      </c>
      <c r="DO3" s="7">
        <v>23.255813953488371</v>
      </c>
      <c r="DP3" s="7">
        <v>1.3636363636363635</v>
      </c>
      <c r="DQ3" s="7">
        <v>0.73170731707317083</v>
      </c>
      <c r="DR3" s="7">
        <v>2.1929824561403506</v>
      </c>
      <c r="DS3" s="7">
        <v>2.1707670043415344</v>
      </c>
      <c r="DT3" s="7">
        <v>2.7598896044158234</v>
      </c>
      <c r="DU3" s="38">
        <v>2.604166666666667</v>
      </c>
      <c r="DV3" s="7">
        <v>0.34</v>
      </c>
      <c r="DW3" s="7">
        <v>27.908999999999999</v>
      </c>
      <c r="DX3" s="7">
        <v>0.124</v>
      </c>
      <c r="DY3" s="7">
        <v>14.366</v>
      </c>
      <c r="DZ3" s="7">
        <v>11.9</v>
      </c>
      <c r="EA3" s="7">
        <v>32.5</v>
      </c>
      <c r="EB3" s="7">
        <v>10.1</v>
      </c>
      <c r="EC3" s="7">
        <v>25</v>
      </c>
      <c r="ED3" s="7">
        <v>13.4</v>
      </c>
      <c r="EE3" s="7">
        <v>20.8</v>
      </c>
      <c r="EF3" s="7">
        <v>18.100000000000001</v>
      </c>
      <c r="EG3" s="7">
        <v>0.36299999999999999</v>
      </c>
      <c r="EH3" s="7">
        <v>0.378</v>
      </c>
      <c r="EI3" s="7">
        <v>2.1999999999999999E-2</v>
      </c>
      <c r="EJ3" s="7">
        <v>0</v>
      </c>
      <c r="EK3" s="7" t="s">
        <v>248</v>
      </c>
      <c r="EL3" s="7">
        <v>22</v>
      </c>
      <c r="EM3" s="7">
        <v>0</v>
      </c>
      <c r="EN3" s="7">
        <v>26.041666666666668</v>
      </c>
      <c r="EO3" s="7">
        <v>10.284000000000001</v>
      </c>
      <c r="EP3" s="7">
        <v>12.155000000000001</v>
      </c>
      <c r="EQ3" s="7">
        <v>2.8000000000000001E-2</v>
      </c>
      <c r="ER3" s="7">
        <v>0.55299999999999994</v>
      </c>
      <c r="ES3" s="7">
        <v>20.100000000000001</v>
      </c>
      <c r="ET3" s="7">
        <v>22.3</v>
      </c>
      <c r="EU3" s="7">
        <v>25.641025641025639</v>
      </c>
      <c r="EV3" s="7">
        <v>19.444444444444446</v>
      </c>
      <c r="EW3" s="7">
        <v>18.654</v>
      </c>
      <c r="EX3" s="7">
        <v>22.923999999999999</v>
      </c>
      <c r="EY3" s="7">
        <v>3.5000000000000003E-2</v>
      </c>
      <c r="EZ3" s="7">
        <v>0.68700000000000006</v>
      </c>
      <c r="FA3" s="7">
        <v>26</v>
      </c>
      <c r="FB3" s="7">
        <v>18.399999999999999</v>
      </c>
      <c r="FC3" s="7">
        <v>22.727272727272727</v>
      </c>
      <c r="FD3" s="7">
        <v>21.739130434782609</v>
      </c>
      <c r="FE3" s="7">
        <v>1.0980966325036603</v>
      </c>
      <c r="FF3" s="7">
        <v>1.8326206475259621</v>
      </c>
      <c r="FG3" s="7">
        <v>2.1428571428571428</v>
      </c>
      <c r="FH3" s="7">
        <v>1.7647058823529411</v>
      </c>
      <c r="FI3" s="7">
        <v>3.0927835051546393</v>
      </c>
      <c r="FJ3" s="38">
        <v>2.3076923076923075</v>
      </c>
      <c r="FK3" s="7">
        <v>0.157</v>
      </c>
      <c r="FL3" s="7">
        <v>11.198</v>
      </c>
      <c r="FM3" s="7">
        <v>0.13</v>
      </c>
      <c r="FN3" s="7">
        <v>5.61</v>
      </c>
      <c r="FO3" s="7">
        <v>14.3</v>
      </c>
      <c r="FP3" s="7">
        <v>17.399999999999999</v>
      </c>
      <c r="FQ3" s="7">
        <v>21.5</v>
      </c>
      <c r="FR3" s="7">
        <v>19.600000000000001</v>
      </c>
      <c r="FS3" s="7">
        <v>17</v>
      </c>
      <c r="FT3" s="7">
        <v>34.299999999999997</v>
      </c>
      <c r="FU3" s="7">
        <v>37.299999999999997</v>
      </c>
      <c r="FV3" s="7">
        <v>8.8259999999999987</v>
      </c>
      <c r="FW3" s="7">
        <v>8.8659999999999997</v>
      </c>
      <c r="FX3" s="7">
        <v>5.6000000000000001E-2</v>
      </c>
      <c r="FY3" s="7">
        <v>0.35</v>
      </c>
      <c r="FZ3" s="7">
        <v>28.5</v>
      </c>
      <c r="GA3" s="7">
        <v>25.1</v>
      </c>
      <c r="GB3" s="7">
        <v>17.361111111111111</v>
      </c>
      <c r="GC3" s="7">
        <v>17.605633802816904</v>
      </c>
      <c r="GD3" s="7">
        <v>13.155000000000001</v>
      </c>
      <c r="GE3" s="7">
        <v>12.731999999999999</v>
      </c>
      <c r="GF3" s="7">
        <v>5.3999999999999999E-2</v>
      </c>
      <c r="GG3" s="7">
        <v>0.56399999999999995</v>
      </c>
      <c r="GH3" s="7">
        <v>21.6</v>
      </c>
      <c r="GI3" s="7">
        <v>25.9</v>
      </c>
      <c r="GJ3" s="7">
        <v>20.491803278688526</v>
      </c>
      <c r="GK3" s="7">
        <v>17.241379310344829</v>
      </c>
      <c r="GL3" s="7">
        <v>14.325000000000001</v>
      </c>
      <c r="GM3" s="7">
        <v>12.223000000000001</v>
      </c>
      <c r="GN3" s="7">
        <v>2.7E-2</v>
      </c>
      <c r="GO3" s="7">
        <v>0.59499999999999997</v>
      </c>
      <c r="GP3" s="7">
        <v>31.4</v>
      </c>
      <c r="GQ3" s="7">
        <v>22.5</v>
      </c>
      <c r="GR3" s="7">
        <v>16.286644951140065</v>
      </c>
      <c r="GS3" s="7">
        <v>17.857142857142854</v>
      </c>
      <c r="GT3" s="7">
        <v>2.0689655172413794</v>
      </c>
      <c r="GU3" s="7">
        <v>1.7241379310344829</v>
      </c>
      <c r="GV3" s="7">
        <v>2.7522935779816513</v>
      </c>
      <c r="GW3" s="7">
        <v>2.7051397655545535</v>
      </c>
      <c r="GX3" s="7">
        <v>2.347417840375587</v>
      </c>
      <c r="GY3" s="38">
        <v>2.4671052631578947</v>
      </c>
      <c r="GZ3" s="7">
        <v>0.27500000000000002</v>
      </c>
      <c r="HA3" s="7">
        <v>15.831000000000001</v>
      </c>
      <c r="HB3" s="7">
        <v>0.251</v>
      </c>
      <c r="HC3" s="7">
        <v>9.0689999999999991</v>
      </c>
      <c r="HD3" s="7">
        <v>19.2</v>
      </c>
      <c r="HE3" s="7">
        <v>29.6</v>
      </c>
      <c r="HF3" s="7">
        <v>21.6</v>
      </c>
      <c r="HG3" s="7">
        <v>34.799999999999997</v>
      </c>
      <c r="HH3" s="7">
        <v>27.1</v>
      </c>
      <c r="HI3" s="7">
        <v>48.5</v>
      </c>
      <c r="HJ3" s="7">
        <v>42.3</v>
      </c>
      <c r="HK3" s="7">
        <v>12.195</v>
      </c>
      <c r="HL3" s="7">
        <v>12.695</v>
      </c>
      <c r="HM3" s="7">
        <v>3.2000000000000001E-2</v>
      </c>
      <c r="HN3" s="7">
        <v>0.27899999999999997</v>
      </c>
      <c r="HO3" s="7">
        <v>23.8</v>
      </c>
      <c r="HP3" s="7">
        <v>18.100000000000001</v>
      </c>
      <c r="HQ3" s="7">
        <v>22.026431718061673</v>
      </c>
      <c r="HR3" s="7">
        <v>17.241379310344829</v>
      </c>
      <c r="HS3" s="7">
        <v>20.481000000000002</v>
      </c>
      <c r="HT3" s="7">
        <v>19.818999999999999</v>
      </c>
      <c r="HU3" s="7">
        <v>3.5000000000000003E-2</v>
      </c>
      <c r="HV3" s="7">
        <v>0.48799999999999999</v>
      </c>
      <c r="HW3" s="7">
        <v>31</v>
      </c>
      <c r="HX3" s="7">
        <v>27.2</v>
      </c>
      <c r="HY3" s="7">
        <v>20.689655172413794</v>
      </c>
      <c r="HZ3" s="7">
        <v>17.142857142857142</v>
      </c>
      <c r="IA3" s="7">
        <v>13.4</v>
      </c>
      <c r="IB3" s="7">
        <v>15.642999999999999</v>
      </c>
      <c r="IC3" s="7">
        <v>3.2000000000000001E-2</v>
      </c>
      <c r="ID3" s="7">
        <v>0.47099999999999997</v>
      </c>
      <c r="IE3" s="7">
        <v>32.5</v>
      </c>
      <c r="IF3" s="7">
        <v>23.4</v>
      </c>
      <c r="IG3" s="7">
        <v>19.083969465648853</v>
      </c>
      <c r="IH3" s="7">
        <v>16.233766233766232</v>
      </c>
      <c r="II3" s="7">
        <v>1.4150943396226414</v>
      </c>
      <c r="IJ3" s="7">
        <v>1.0500525026251313</v>
      </c>
      <c r="IK3" s="7">
        <v>2.3809523809523809</v>
      </c>
      <c r="IL3" s="7">
        <v>2.912621359223301</v>
      </c>
      <c r="IM3" s="7">
        <v>2.3076923076923075</v>
      </c>
      <c r="IN3" s="7">
        <v>2.5</v>
      </c>
    </row>
    <row r="4" spans="1:248">
      <c r="A4" s="47" t="s">
        <v>468</v>
      </c>
      <c r="B4" s="48" t="s">
        <v>7</v>
      </c>
      <c r="C4" s="4" t="s">
        <v>8</v>
      </c>
      <c r="D4" s="4" t="s">
        <v>163</v>
      </c>
      <c r="E4" s="4" t="s">
        <v>15</v>
      </c>
      <c r="F4" s="43" t="s">
        <v>13</v>
      </c>
      <c r="G4" s="4"/>
      <c r="H4" s="4"/>
      <c r="I4" s="4"/>
      <c r="J4" s="4"/>
      <c r="K4" s="4"/>
      <c r="L4" s="4">
        <v>0</v>
      </c>
      <c r="M4" s="4"/>
      <c r="N4" s="4">
        <v>159</v>
      </c>
      <c r="O4" s="4">
        <v>169</v>
      </c>
      <c r="P4" s="4">
        <v>142</v>
      </c>
      <c r="Q4" s="4">
        <v>7.5598360230617043E-2</v>
      </c>
      <c r="R4" s="4">
        <v>155.5</v>
      </c>
      <c r="S4" s="4" t="s">
        <v>11</v>
      </c>
      <c r="T4" s="4">
        <v>128</v>
      </c>
      <c r="U4" s="4">
        <v>52.3</v>
      </c>
      <c r="V4" s="4">
        <v>38</v>
      </c>
      <c r="W4" s="4">
        <v>36.9</v>
      </c>
      <c r="X4" s="4">
        <v>22.5</v>
      </c>
      <c r="Y4" s="4">
        <v>10.9</v>
      </c>
      <c r="Z4" s="4">
        <v>11.1</v>
      </c>
      <c r="AA4" s="7">
        <v>34.07467484</v>
      </c>
      <c r="AB4" s="7">
        <v>84.384416204800004</v>
      </c>
      <c r="AC4" s="4"/>
      <c r="AD4" s="46"/>
      <c r="AE4" s="10">
        <v>1</v>
      </c>
      <c r="AF4" s="7">
        <v>12.1</v>
      </c>
      <c r="AG4" s="7">
        <v>1</v>
      </c>
      <c r="AH4" s="7">
        <v>15</v>
      </c>
      <c r="AI4" s="7">
        <v>0</v>
      </c>
      <c r="AJ4" s="7">
        <v>32.700000000000003</v>
      </c>
      <c r="AK4" s="7">
        <v>0.9</v>
      </c>
      <c r="AL4" s="7">
        <v>1.7</v>
      </c>
      <c r="AM4" s="7">
        <v>2.1</v>
      </c>
      <c r="AN4" s="7">
        <v>1.6</v>
      </c>
      <c r="AO4" s="7">
        <v>1.2</v>
      </c>
      <c r="AP4" s="9">
        <v>3.9</v>
      </c>
      <c r="AQ4" s="10">
        <v>3</v>
      </c>
      <c r="AR4" s="7">
        <v>0.58399999999999996</v>
      </c>
      <c r="AS4" s="7">
        <v>43.999000000000002</v>
      </c>
      <c r="AT4" s="7">
        <v>0.432</v>
      </c>
      <c r="AU4" s="7">
        <v>21.670999999999999</v>
      </c>
      <c r="AV4" s="7">
        <v>24.5</v>
      </c>
      <c r="AW4" s="7">
        <v>16.3</v>
      </c>
      <c r="AX4" s="7">
        <v>28.6</v>
      </c>
      <c r="AY4" s="7">
        <v>20.9</v>
      </c>
      <c r="AZ4" s="7">
        <v>30.98</v>
      </c>
      <c r="BA4" s="7">
        <v>27.4</v>
      </c>
      <c r="BB4" s="7">
        <v>30.5</v>
      </c>
      <c r="BC4" s="7">
        <v>0.80900000000000005</v>
      </c>
      <c r="BD4" s="7">
        <v>0.66300000000000003</v>
      </c>
      <c r="BE4" s="7">
        <v>1.4E-2</v>
      </c>
      <c r="BF4" s="7">
        <v>0.14899999999999999</v>
      </c>
      <c r="BG4" s="7">
        <v>34.1</v>
      </c>
      <c r="BH4" s="7">
        <v>41.1</v>
      </c>
      <c r="BI4" s="7">
        <v>73.529411764705884</v>
      </c>
      <c r="BJ4" s="7">
        <v>48.543689320388353</v>
      </c>
      <c r="BK4" s="7">
        <v>10.856999999999999</v>
      </c>
      <c r="BL4" s="7">
        <v>15.536999999999999</v>
      </c>
      <c r="BM4" s="7">
        <v>2.5999999999999999E-2</v>
      </c>
      <c r="BN4" s="7">
        <v>0.53200000000000003</v>
      </c>
      <c r="BO4" s="7">
        <v>35.840000000000003</v>
      </c>
      <c r="BP4" s="7">
        <v>30.3</v>
      </c>
      <c r="BQ4" s="7">
        <v>34.934497816593883</v>
      </c>
      <c r="BR4" s="7">
        <v>24.844720496894411</v>
      </c>
      <c r="BS4" s="7">
        <v>13.666</v>
      </c>
      <c r="BT4" s="7">
        <v>20.977</v>
      </c>
      <c r="BU4" s="7">
        <v>5.6000000000000001E-2</v>
      </c>
      <c r="BV4" s="7">
        <v>0.59</v>
      </c>
      <c r="BW4" s="7">
        <v>29.1</v>
      </c>
      <c r="BX4" s="7">
        <v>47.1</v>
      </c>
      <c r="BY4" s="7">
        <v>24.271844660194176</v>
      </c>
      <c r="BZ4" s="7">
        <v>39.0625</v>
      </c>
      <c r="CA4" s="7">
        <v>2.3076923076923075</v>
      </c>
      <c r="CB4" s="7">
        <v>2.4916943521594686</v>
      </c>
      <c r="CC4" s="7">
        <v>1.791044776119403</v>
      </c>
      <c r="CD4" s="7">
        <v>2.8929604628736745</v>
      </c>
      <c r="CE4" s="7">
        <v>1.7301038062283738</v>
      </c>
      <c r="CF4" s="9">
        <v>3.3407572383073494</v>
      </c>
      <c r="CG4" s="10">
        <v>0.22500000000000001</v>
      </c>
      <c r="CH4" s="7">
        <v>20.431000000000001</v>
      </c>
      <c r="CI4" s="7">
        <v>8.5999999999999993E-2</v>
      </c>
      <c r="CJ4" s="7">
        <v>12.1</v>
      </c>
      <c r="CK4" s="7">
        <v>6.8</v>
      </c>
      <c r="CL4" s="7">
        <v>9.1850000000000005</v>
      </c>
      <c r="CM4" s="7">
        <v>9.1349999999999998</v>
      </c>
      <c r="CN4" s="7">
        <v>14.57</v>
      </c>
      <c r="CO4" s="7">
        <v>13.45</v>
      </c>
      <c r="CP4" s="7">
        <v>21.27</v>
      </c>
      <c r="CQ4" s="7">
        <v>22.37</v>
      </c>
      <c r="CR4" s="7">
        <v>4.6509999999999998</v>
      </c>
      <c r="CS4" s="7">
        <v>4.3410000000000002</v>
      </c>
      <c r="CT4" s="7">
        <v>2.9000000000000001E-2</v>
      </c>
      <c r="CU4" s="7">
        <v>0.39300000000000002</v>
      </c>
      <c r="CV4" s="7">
        <v>26.8</v>
      </c>
      <c r="CW4" s="7">
        <v>27.8</v>
      </c>
      <c r="CX4" s="7">
        <v>22.123893805309734</v>
      </c>
      <c r="CY4" s="7">
        <v>23.041474654377879</v>
      </c>
      <c r="CZ4" s="7">
        <v>18.557000000000002</v>
      </c>
      <c r="DA4" s="7">
        <v>18.804999999999996</v>
      </c>
      <c r="DB4" s="7">
        <v>0.01</v>
      </c>
      <c r="DC4" s="7">
        <v>0.49399999999999999</v>
      </c>
      <c r="DD4" s="7">
        <v>15.8</v>
      </c>
      <c r="DE4" s="7">
        <v>19</v>
      </c>
      <c r="DF4" s="7">
        <v>19.305019305019304</v>
      </c>
      <c r="DG4" s="7">
        <v>16.025641025641026</v>
      </c>
      <c r="DH4" s="7">
        <v>27.954999999999998</v>
      </c>
      <c r="DI4" s="7">
        <v>31.140999999999998</v>
      </c>
      <c r="DJ4" s="7">
        <v>2.3E-2</v>
      </c>
      <c r="DK4" s="7">
        <v>0.65200000000000014</v>
      </c>
      <c r="DL4" s="7">
        <v>21.6</v>
      </c>
      <c r="DM4" s="7">
        <v>25.7</v>
      </c>
      <c r="DN4" s="7">
        <v>20.5761316872428</v>
      </c>
      <c r="DO4" s="7">
        <v>19.379844961240309</v>
      </c>
      <c r="DP4" s="7">
        <v>0.96774193548387089</v>
      </c>
      <c r="DQ4" s="7">
        <v>0.90909090909090917</v>
      </c>
      <c r="DR4" s="7">
        <v>1.4285714285714286</v>
      </c>
      <c r="DS4" s="7">
        <v>1.4285714285714286</v>
      </c>
      <c r="DT4" s="7">
        <v>1.7647058823529411</v>
      </c>
      <c r="DU4" s="38">
        <v>1.875</v>
      </c>
      <c r="DV4" s="7">
        <v>0.21199999999999999</v>
      </c>
      <c r="DW4" s="7">
        <v>16.855</v>
      </c>
      <c r="DX4" s="7">
        <v>7.4999999999999997E-2</v>
      </c>
      <c r="DY4" s="7">
        <v>8.4469999999999992</v>
      </c>
      <c r="DZ4" s="7">
        <v>13.4</v>
      </c>
      <c r="EA4" s="7">
        <v>11.9</v>
      </c>
      <c r="EB4" s="7">
        <v>12.8</v>
      </c>
      <c r="EC4" s="7">
        <v>16.3</v>
      </c>
      <c r="ED4" s="7">
        <v>12.1</v>
      </c>
      <c r="EE4" s="7">
        <v>21</v>
      </c>
      <c r="EF4" s="7">
        <v>23.3</v>
      </c>
      <c r="EG4" s="7">
        <v>3.88</v>
      </c>
      <c r="EH4" s="7">
        <v>3.9129999999999998</v>
      </c>
      <c r="EI4" s="7">
        <v>2.7E-2</v>
      </c>
      <c r="EJ4" s="7">
        <v>0.25</v>
      </c>
      <c r="EK4" s="7">
        <v>18.5</v>
      </c>
      <c r="EL4" s="7">
        <v>18.100000000000001</v>
      </c>
      <c r="EM4" s="7">
        <v>17.605633802816904</v>
      </c>
      <c r="EN4" s="7">
        <v>21.929824561403507</v>
      </c>
      <c r="EO4" s="7">
        <v>12.772000000000002</v>
      </c>
      <c r="EP4" s="7">
        <v>13.076000000000001</v>
      </c>
      <c r="EQ4" s="7">
        <v>2.4E-2</v>
      </c>
      <c r="ER4" s="7">
        <v>0.51100000000000001</v>
      </c>
      <c r="ES4" s="7">
        <v>23</v>
      </c>
      <c r="ET4" s="7">
        <v>18.600000000000001</v>
      </c>
      <c r="EU4" s="7">
        <v>20.408163265306122</v>
      </c>
      <c r="EV4" s="7">
        <v>15.974440894568691</v>
      </c>
      <c r="EW4" s="7">
        <v>18.588000000000001</v>
      </c>
      <c r="EX4" s="7">
        <v>18.914999999999999</v>
      </c>
      <c r="EY4" s="7">
        <v>2.1999999999999999E-2</v>
      </c>
      <c r="EZ4" s="7">
        <v>0.57299999999999995</v>
      </c>
      <c r="FA4" s="7">
        <v>14.2</v>
      </c>
      <c r="FB4" s="7">
        <v>27.4</v>
      </c>
      <c r="FC4" s="7">
        <v>21.551724137931032</v>
      </c>
      <c r="FD4" s="7">
        <v>16.891891891891891</v>
      </c>
      <c r="FE4" s="7">
        <v>1.5440041173443129</v>
      </c>
      <c r="FF4" s="7">
        <v>1.3723696248856359</v>
      </c>
      <c r="FG4" s="7">
        <v>1.5151515151515151</v>
      </c>
      <c r="FH4" s="7">
        <v>1.4778325123152711</v>
      </c>
      <c r="FI4" s="7">
        <v>2.5</v>
      </c>
      <c r="FJ4" s="38">
        <v>2.3076923076923075</v>
      </c>
      <c r="FK4" s="7">
        <v>0.17</v>
      </c>
      <c r="FL4" s="7">
        <v>12.348999999999998</v>
      </c>
      <c r="FM4" s="7">
        <v>0.10100000000000001</v>
      </c>
      <c r="FN4" s="7">
        <v>4.984</v>
      </c>
      <c r="FO4" s="7">
        <v>9.0399999999999991</v>
      </c>
      <c r="FP4" s="7">
        <v>15.6</v>
      </c>
      <c r="FQ4" s="7">
        <v>17.3</v>
      </c>
      <c r="FR4" s="7">
        <v>22.3</v>
      </c>
      <c r="FS4" s="7">
        <v>18.7</v>
      </c>
      <c r="FT4" s="7">
        <v>19.7</v>
      </c>
      <c r="FU4" s="7">
        <v>37.6</v>
      </c>
      <c r="FV4" s="7">
        <v>10.590999999999999</v>
      </c>
      <c r="FW4" s="7">
        <v>10.603000000000002</v>
      </c>
      <c r="FX4" s="7">
        <v>8.1000000000000003E-2</v>
      </c>
      <c r="FY4" s="7">
        <v>0.39600000000000002</v>
      </c>
      <c r="FZ4" s="7">
        <v>27.9</v>
      </c>
      <c r="GA4" s="7">
        <v>23.1</v>
      </c>
      <c r="GB4" s="7">
        <v>17.123287671232877</v>
      </c>
      <c r="GC4" s="7">
        <v>17.543859649122808</v>
      </c>
      <c r="GD4" s="7">
        <v>14.941000000000001</v>
      </c>
      <c r="GE4" s="7">
        <v>15.906000000000001</v>
      </c>
      <c r="GF4" s="7">
        <v>3.9E-2</v>
      </c>
      <c r="GG4" s="7">
        <v>0.48799999999999999</v>
      </c>
      <c r="GH4" s="7">
        <v>22.3</v>
      </c>
      <c r="GI4" s="7">
        <v>22.03</v>
      </c>
      <c r="GJ4" s="7">
        <v>14.88095238095238</v>
      </c>
      <c r="GK4" s="7">
        <v>15.24390243902439</v>
      </c>
      <c r="GL4" s="7">
        <v>20.983000000000001</v>
      </c>
      <c r="GM4" s="7">
        <v>22.177999999999997</v>
      </c>
      <c r="GN4" s="7">
        <v>3.5000000000000003E-2</v>
      </c>
      <c r="GO4" s="7">
        <v>0.54500000000000004</v>
      </c>
      <c r="GP4" s="7">
        <v>28.7</v>
      </c>
      <c r="GQ4" s="7">
        <v>19.600000000000001</v>
      </c>
      <c r="GR4" s="7">
        <v>19.379844961240309</v>
      </c>
      <c r="GS4" s="7">
        <v>17.361111111111111</v>
      </c>
      <c r="GT4" s="7">
        <v>1.1538461538461537</v>
      </c>
      <c r="GU4" s="7">
        <v>1.0714285714285714</v>
      </c>
      <c r="GV4" s="7">
        <v>1.6666666666666665</v>
      </c>
      <c r="GW4" s="7">
        <v>1.4423076923076923</v>
      </c>
      <c r="GX4" s="7">
        <v>1.773049645390071</v>
      </c>
      <c r="GY4" s="38">
        <v>1.7381228273464659</v>
      </c>
      <c r="GZ4" s="7">
        <v>0.17799999999999999</v>
      </c>
      <c r="HA4" s="7">
        <v>3.8120000000000003</v>
      </c>
      <c r="HB4" s="7">
        <v>0.126</v>
      </c>
      <c r="HC4" s="7">
        <v>1.7869999999999999</v>
      </c>
      <c r="HD4" s="7">
        <v>15.02</v>
      </c>
      <c r="HE4" s="7">
        <v>13.6</v>
      </c>
      <c r="HF4" s="7">
        <v>13.97</v>
      </c>
      <c r="HG4" s="7">
        <v>26.3</v>
      </c>
      <c r="HH4" s="7">
        <v>39.4</v>
      </c>
      <c r="HI4" s="7">
        <v>30.5</v>
      </c>
      <c r="HJ4" s="7">
        <v>34.4</v>
      </c>
      <c r="HK4" s="7">
        <v>7.4249999999999998</v>
      </c>
      <c r="HL4" s="7">
        <v>7.3350000000000009</v>
      </c>
      <c r="HM4" s="7">
        <v>5.0999999999999997E-2</v>
      </c>
      <c r="HN4" s="7">
        <v>0.55300000000000005</v>
      </c>
      <c r="HO4" s="7">
        <v>32.6</v>
      </c>
      <c r="HP4" s="7">
        <v>40.9</v>
      </c>
      <c r="HQ4" s="7">
        <v>20.66115702479339</v>
      </c>
      <c r="HR4" s="7">
        <v>17.921146953405017</v>
      </c>
      <c r="HS4" s="7">
        <v>9.6110000000000007</v>
      </c>
      <c r="HT4" s="7">
        <v>7.3860000000000001</v>
      </c>
      <c r="HU4" s="7">
        <v>3.1E-2</v>
      </c>
      <c r="HV4" s="7">
        <v>0.376</v>
      </c>
      <c r="HW4" s="7">
        <v>29.2</v>
      </c>
      <c r="HX4" s="7">
        <v>25.9</v>
      </c>
      <c r="HY4" s="7">
        <v>18.450184501845015</v>
      </c>
      <c r="HZ4" s="7">
        <v>17.241379310344829</v>
      </c>
      <c r="IA4" s="7">
        <v>10.678000000000001</v>
      </c>
      <c r="IB4" s="7">
        <v>10.403</v>
      </c>
      <c r="IC4" s="7">
        <v>1.7999999999999999E-2</v>
      </c>
      <c r="ID4" s="7">
        <v>0.77</v>
      </c>
      <c r="IE4" s="7">
        <v>29.6</v>
      </c>
      <c r="IF4" s="7">
        <v>18.399999999999999</v>
      </c>
      <c r="IG4" s="7">
        <v>19.379844961240309</v>
      </c>
      <c r="IH4" s="7">
        <v>19.23076923076923</v>
      </c>
      <c r="II4" s="7">
        <v>2.1398002853067046</v>
      </c>
      <c r="IJ4" s="7">
        <v>2.5316455696202529</v>
      </c>
      <c r="IK4" s="7">
        <v>2.5510204081632653</v>
      </c>
      <c r="IL4" s="7">
        <v>2.7472527472527473</v>
      </c>
      <c r="IM4" s="7">
        <v>2.7958993476234855</v>
      </c>
      <c r="IN4" s="7">
        <v>3.5294117647058822</v>
      </c>
    </row>
    <row r="5" spans="1:248">
      <c r="A5" s="1" t="s">
        <v>16</v>
      </c>
      <c r="B5" s="45" t="s">
        <v>7</v>
      </c>
      <c r="C5" s="3" t="s">
        <v>8</v>
      </c>
      <c r="D5" s="4" t="s">
        <v>164</v>
      </c>
      <c r="E5" s="4" t="s">
        <v>9</v>
      </c>
      <c r="F5" s="43" t="s">
        <v>13</v>
      </c>
      <c r="G5" s="4"/>
      <c r="H5" s="4"/>
      <c r="I5" s="4"/>
      <c r="J5" s="4"/>
      <c r="K5" s="4"/>
      <c r="L5" s="4">
        <v>0</v>
      </c>
      <c r="M5" s="4"/>
      <c r="N5" s="4">
        <v>260</v>
      </c>
      <c r="O5" s="4">
        <v>536</v>
      </c>
      <c r="P5" s="4">
        <v>640</v>
      </c>
      <c r="Q5" s="4">
        <v>-7.7015184291117145E-2</v>
      </c>
      <c r="R5" s="4">
        <v>588</v>
      </c>
      <c r="S5" s="4" t="s">
        <v>11</v>
      </c>
      <c r="T5" s="4">
        <v>214</v>
      </c>
      <c r="U5" s="4">
        <v>98.8</v>
      </c>
      <c r="V5" s="4">
        <v>78</v>
      </c>
      <c r="W5" s="4">
        <v>52</v>
      </c>
      <c r="X5" s="4">
        <v>45.6</v>
      </c>
      <c r="Y5" s="4">
        <v>13.9</v>
      </c>
      <c r="Z5" s="4">
        <v>17.8</v>
      </c>
      <c r="AA5" s="7">
        <v>11.670924729999999</v>
      </c>
      <c r="AB5" s="7">
        <v>189.02422107779998</v>
      </c>
      <c r="AC5" s="4"/>
      <c r="AD5" s="46"/>
      <c r="AE5" s="10">
        <v>1</v>
      </c>
      <c r="AF5" s="7">
        <v>38.6</v>
      </c>
      <c r="AG5" s="7">
        <v>1</v>
      </c>
      <c r="AH5" s="7">
        <v>16</v>
      </c>
      <c r="AI5" s="7">
        <v>1</v>
      </c>
      <c r="AJ5" s="7">
        <v>104.9</v>
      </c>
      <c r="AK5" s="7">
        <v>3.7</v>
      </c>
      <c r="AL5" s="7">
        <v>4.8</v>
      </c>
      <c r="AM5" s="7">
        <v>1.4</v>
      </c>
      <c r="AN5" s="7">
        <v>2.4</v>
      </c>
      <c r="AO5" s="7">
        <v>2.2000000000000002</v>
      </c>
      <c r="AP5" s="9">
        <v>7</v>
      </c>
      <c r="AQ5" s="10">
        <v>5</v>
      </c>
      <c r="AR5" s="7">
        <v>1.712</v>
      </c>
      <c r="AS5" s="7">
        <v>84.3</v>
      </c>
      <c r="AT5" s="7">
        <v>0.67600000000000005</v>
      </c>
      <c r="AU5" s="7">
        <v>43.275999999999996</v>
      </c>
      <c r="AV5" s="7">
        <v>34.799999999999997</v>
      </c>
      <c r="AW5" s="7">
        <v>17.7</v>
      </c>
      <c r="AX5" s="7">
        <v>26.2</v>
      </c>
      <c r="AY5" s="7">
        <v>33.1</v>
      </c>
      <c r="AZ5" s="7">
        <v>48.96</v>
      </c>
      <c r="BA5" s="7">
        <v>38.369999999999997</v>
      </c>
      <c r="BB5" s="7">
        <v>44.92</v>
      </c>
      <c r="BC5" s="7">
        <v>1.4810000000000001</v>
      </c>
      <c r="BD5" s="7">
        <v>2.1669999999999998</v>
      </c>
      <c r="BE5" s="7">
        <v>8.9999999999999993E-3</v>
      </c>
      <c r="BF5" s="7">
        <v>0.16</v>
      </c>
      <c r="BG5" s="7">
        <v>42</v>
      </c>
      <c r="BH5" s="7">
        <v>44.6</v>
      </c>
      <c r="BI5" s="7">
        <v>4.716981132075472E-2</v>
      </c>
      <c r="BJ5" s="7">
        <v>38.759689922480618</v>
      </c>
      <c r="BK5" s="7">
        <v>14.539</v>
      </c>
      <c r="BL5" s="7">
        <v>25.617999999999999</v>
      </c>
      <c r="BM5" s="7">
        <v>2.5999999999999999E-2</v>
      </c>
      <c r="BN5" s="7">
        <v>0.53200000000000003</v>
      </c>
      <c r="BO5" s="7">
        <v>28.17</v>
      </c>
      <c r="BP5" s="7">
        <v>38.47</v>
      </c>
      <c r="BQ5" s="7">
        <v>34.482758620689658</v>
      </c>
      <c r="BR5" s="7">
        <v>28.571428571428573</v>
      </c>
      <c r="BS5" s="7">
        <v>16.55</v>
      </c>
      <c r="BT5" s="7">
        <v>38.236000000000004</v>
      </c>
      <c r="BU5" s="7">
        <v>4.3999999999999997E-2</v>
      </c>
      <c r="BV5" s="7">
        <v>0.39299999999999996</v>
      </c>
      <c r="BW5" s="7">
        <v>29.7</v>
      </c>
      <c r="BX5" s="7">
        <v>36.4</v>
      </c>
      <c r="BY5" s="7">
        <v>35.211267605633807</v>
      </c>
      <c r="BZ5" s="7">
        <v>24.630541871921181</v>
      </c>
      <c r="CA5" s="7">
        <v>5.8708414872798436</v>
      </c>
      <c r="CB5" s="7">
        <v>2.8625954198473282</v>
      </c>
      <c r="CC5" s="7">
        <v>2.0120724346076457</v>
      </c>
      <c r="CD5" s="7">
        <v>2.2779043280182232</v>
      </c>
      <c r="CE5" s="7">
        <v>1.8726591760299625</v>
      </c>
      <c r="CF5" s="9">
        <v>1.8656716417910446</v>
      </c>
      <c r="CG5" s="10">
        <v>1.1870000000000001</v>
      </c>
      <c r="CH5" s="7">
        <v>81.616</v>
      </c>
      <c r="CI5" s="7">
        <v>0.37</v>
      </c>
      <c r="CJ5" s="7">
        <v>37.627499999999998</v>
      </c>
      <c r="CK5" s="7">
        <v>25.6</v>
      </c>
      <c r="CL5" s="7">
        <v>19</v>
      </c>
      <c r="CM5" s="7">
        <v>17.2</v>
      </c>
      <c r="CN5" s="7">
        <v>31.9</v>
      </c>
      <c r="CO5" s="7">
        <v>40.799999999999997</v>
      </c>
      <c r="CP5" s="7">
        <v>49.6</v>
      </c>
      <c r="CQ5" s="7">
        <v>60.05</v>
      </c>
      <c r="CR5" s="7">
        <v>3.367</v>
      </c>
      <c r="CS5" s="7">
        <v>3.2690000000000001</v>
      </c>
      <c r="CT5" s="7">
        <v>1.9E-2</v>
      </c>
      <c r="CU5" s="7">
        <v>0.251</v>
      </c>
      <c r="CV5" s="7">
        <v>37.6</v>
      </c>
      <c r="CW5" s="7">
        <v>28.7</v>
      </c>
      <c r="CX5" s="7">
        <v>34.965034965034967</v>
      </c>
      <c r="CY5" s="7">
        <v>30.864197530864196</v>
      </c>
      <c r="CZ5" s="7">
        <v>34.311</v>
      </c>
      <c r="DA5" s="7">
        <v>35.686999999999998</v>
      </c>
      <c r="DB5" s="7">
        <v>3.7999999999999999E-2</v>
      </c>
      <c r="DC5" s="7">
        <v>0.65200000000000002</v>
      </c>
      <c r="DD5" s="7">
        <v>37.1</v>
      </c>
      <c r="DE5" s="7">
        <v>29.1</v>
      </c>
      <c r="DF5" s="7">
        <v>28.40909090909091</v>
      </c>
      <c r="DG5" s="7">
        <v>22.522522522522522</v>
      </c>
      <c r="DH5" s="7">
        <v>45.739000000000004</v>
      </c>
      <c r="DI5" s="7">
        <v>41.301000000000002</v>
      </c>
      <c r="DJ5" s="7">
        <v>0.04</v>
      </c>
      <c r="DK5" s="7">
        <v>0.63600000000000001</v>
      </c>
      <c r="DL5" s="7">
        <v>40.4</v>
      </c>
      <c r="DM5" s="7">
        <v>31</v>
      </c>
      <c r="DN5" s="7">
        <v>33.112582781456958</v>
      </c>
      <c r="DO5" s="7">
        <v>23.696682464454977</v>
      </c>
      <c r="DP5" s="7">
        <v>1.9023462270133165</v>
      </c>
      <c r="DQ5" s="7">
        <v>2.1707670043415339</v>
      </c>
      <c r="DR5" s="7">
        <v>1.9710906701708277</v>
      </c>
      <c r="DS5" s="7">
        <v>1.8951358180669615</v>
      </c>
      <c r="DT5" s="7">
        <v>2.4671052631578947</v>
      </c>
      <c r="DU5" s="38">
        <v>2.2488755622188905</v>
      </c>
      <c r="DV5" s="7">
        <v>0.28899999999999998</v>
      </c>
      <c r="DW5" s="7">
        <v>25.656000000000002</v>
      </c>
      <c r="DX5" s="7">
        <v>0.115</v>
      </c>
      <c r="DY5" s="7">
        <v>12.355000000000002</v>
      </c>
      <c r="DZ5" s="7">
        <v>19.600000000000001</v>
      </c>
      <c r="EA5" s="7">
        <v>20.5</v>
      </c>
      <c r="EB5" s="7">
        <v>17.399999999999999</v>
      </c>
      <c r="EC5" s="7">
        <v>39.700000000000003</v>
      </c>
      <c r="ED5" s="7">
        <v>30.1</v>
      </c>
      <c r="EE5" s="7">
        <v>40.1</v>
      </c>
      <c r="EF5" s="7">
        <v>34</v>
      </c>
      <c r="EG5" s="7">
        <v>3.0089999999999999</v>
      </c>
      <c r="EH5" s="7">
        <v>4.9029999999999996</v>
      </c>
      <c r="EI5" s="7">
        <v>2.1999999999999999E-2</v>
      </c>
      <c r="EJ5" s="7">
        <v>0.40499999999999997</v>
      </c>
      <c r="EK5" s="7">
        <v>34.5</v>
      </c>
      <c r="EL5" s="7">
        <v>26.4</v>
      </c>
      <c r="EM5" s="7">
        <v>30.864197530864196</v>
      </c>
      <c r="EN5" s="7">
        <v>24.390243902439025</v>
      </c>
      <c r="EO5" s="7">
        <v>13.751000000000001</v>
      </c>
      <c r="EP5" s="7">
        <v>14.403000000000002</v>
      </c>
      <c r="EQ5" s="7">
        <v>0.02</v>
      </c>
      <c r="ER5" s="7">
        <v>0.52099999999999991</v>
      </c>
      <c r="ES5" s="7">
        <v>34.299999999999997</v>
      </c>
      <c r="ET5" s="7">
        <v>26.6</v>
      </c>
      <c r="EU5" s="7">
        <v>28.08988764044944</v>
      </c>
      <c r="EV5" s="7">
        <v>22.222222222222221</v>
      </c>
      <c r="EW5" s="7">
        <v>20.346999999999998</v>
      </c>
      <c r="EX5" s="7">
        <v>20.827000000000002</v>
      </c>
      <c r="EY5" s="7">
        <v>2.7E-2</v>
      </c>
      <c r="EZ5" s="7">
        <v>0.59199999999999997</v>
      </c>
      <c r="FA5" s="7">
        <v>30</v>
      </c>
      <c r="FB5" s="7">
        <v>23.4</v>
      </c>
      <c r="FC5" s="7">
        <v>24.03846153846154</v>
      </c>
      <c r="FD5" s="7">
        <v>18.115942028985504</v>
      </c>
      <c r="FE5" s="7">
        <v>1.5974440894568691</v>
      </c>
      <c r="FF5" s="7">
        <v>2.4650780608052587</v>
      </c>
      <c r="FG5" s="7">
        <v>2.5295109612141653</v>
      </c>
      <c r="FH5" s="7">
        <v>2.1413276231263385</v>
      </c>
      <c r="FI5" s="7">
        <v>2.5817555938037868</v>
      </c>
      <c r="FJ5" s="38">
        <v>3.3444816053511706</v>
      </c>
      <c r="FK5" s="7">
        <v>0.31</v>
      </c>
      <c r="FL5" s="7">
        <v>33.07</v>
      </c>
      <c r="FM5" s="7">
        <v>0.188</v>
      </c>
      <c r="FN5" s="7">
        <v>15.563200000000002</v>
      </c>
      <c r="FO5" s="7">
        <v>25.4</v>
      </c>
      <c r="FP5" s="7">
        <v>14.4</v>
      </c>
      <c r="FQ5" s="7">
        <v>19.899999999999999</v>
      </c>
      <c r="FR5" s="7">
        <v>49.5</v>
      </c>
      <c r="FS5" s="7">
        <v>38.299999999999997</v>
      </c>
      <c r="FT5" s="7">
        <v>38.9</v>
      </c>
      <c r="FU5" s="7">
        <v>37.200000000000003</v>
      </c>
      <c r="FV5" s="7">
        <v>3.1640000000000001</v>
      </c>
      <c r="FW5" s="7">
        <v>4.0979999999999999</v>
      </c>
      <c r="FX5" s="7">
        <v>3.5999999999999997E-2</v>
      </c>
      <c r="FY5" s="7">
        <v>0.39400000000000002</v>
      </c>
      <c r="FZ5" s="7">
        <v>32.700000000000003</v>
      </c>
      <c r="GA5" s="7">
        <v>24.3</v>
      </c>
      <c r="GB5" s="7">
        <v>29.940119760479039</v>
      </c>
      <c r="GC5" s="7">
        <v>21.008403361344538</v>
      </c>
      <c r="GD5" s="7">
        <v>17.338999999999999</v>
      </c>
      <c r="GE5" s="7">
        <v>18.626999999999999</v>
      </c>
      <c r="GF5" s="7">
        <v>3.6999999999999998E-2</v>
      </c>
      <c r="GG5" s="7">
        <v>0.54300000000000004</v>
      </c>
      <c r="GH5" s="7">
        <v>39.700000000000003</v>
      </c>
      <c r="GI5" s="7">
        <v>31.6</v>
      </c>
      <c r="GJ5" s="7">
        <v>23.923444976076556</v>
      </c>
      <c r="GK5" s="7">
        <v>18.382352941176471</v>
      </c>
      <c r="GL5" s="7">
        <v>19.724</v>
      </c>
      <c r="GM5" s="7">
        <v>21.057999999999996</v>
      </c>
      <c r="GN5" s="7">
        <v>3.7999999999999999E-2</v>
      </c>
      <c r="GO5" s="7">
        <v>0.7669999999999999</v>
      </c>
      <c r="GP5" s="7">
        <v>32.1</v>
      </c>
      <c r="GQ5" s="7">
        <v>37.700000000000003</v>
      </c>
      <c r="GR5" s="7">
        <v>20.080321285140563</v>
      </c>
      <c r="GS5" s="7">
        <v>15.384615384615383</v>
      </c>
      <c r="GT5" s="7">
        <v>2.1629416005767843</v>
      </c>
      <c r="GU5" s="7">
        <v>2.3112480739599381</v>
      </c>
      <c r="GV5" s="7">
        <v>2.5510204081632653</v>
      </c>
      <c r="GW5" s="7">
        <v>2.2727272727272725</v>
      </c>
      <c r="GX5" s="7">
        <v>2.5231286795626575</v>
      </c>
      <c r="GY5" s="38">
        <v>2.3885350318471339</v>
      </c>
      <c r="GZ5" s="7">
        <v>0.376</v>
      </c>
      <c r="HA5" s="7">
        <v>27.194000000000003</v>
      </c>
      <c r="HB5" s="7">
        <v>0.151</v>
      </c>
      <c r="HC5" s="7">
        <v>13.165000000000001</v>
      </c>
      <c r="HD5" s="7">
        <v>17.3</v>
      </c>
      <c r="HE5" s="7">
        <v>24.3</v>
      </c>
      <c r="HF5" s="7">
        <v>17.899999999999999</v>
      </c>
      <c r="HG5" s="7">
        <v>45.5</v>
      </c>
      <c r="HH5" s="7">
        <v>43.6</v>
      </c>
      <c r="HI5" s="7">
        <v>54.6</v>
      </c>
      <c r="HJ5" s="7">
        <v>46.2</v>
      </c>
      <c r="HK5" s="7">
        <v>3.9089999999999998</v>
      </c>
      <c r="HL5" s="7">
        <v>4.0189999999999992</v>
      </c>
      <c r="HM5" s="7">
        <v>2.3E-2</v>
      </c>
      <c r="HN5" s="7">
        <v>0.441</v>
      </c>
      <c r="HO5" s="7">
        <v>28.1</v>
      </c>
      <c r="HP5" s="7">
        <v>25.9</v>
      </c>
      <c r="HQ5" s="7">
        <v>15.625</v>
      </c>
      <c r="HR5" s="7">
        <v>19.23076923076923</v>
      </c>
      <c r="HS5" s="7">
        <v>17.265000000000001</v>
      </c>
      <c r="HT5" s="7">
        <v>14.598999999999998</v>
      </c>
      <c r="HU5" s="7">
        <v>3.4000000000000002E-2</v>
      </c>
      <c r="HV5" s="7">
        <v>0.46899999999999997</v>
      </c>
      <c r="HW5" s="7">
        <v>36.1</v>
      </c>
      <c r="HX5" s="7">
        <v>26.4</v>
      </c>
      <c r="HY5" s="7">
        <v>25.641025641025639</v>
      </c>
      <c r="HZ5" s="7">
        <v>19.083969465648853</v>
      </c>
      <c r="IA5" s="7">
        <v>19.365000000000002</v>
      </c>
      <c r="IB5" s="7">
        <v>23.201000000000001</v>
      </c>
      <c r="IC5" s="7">
        <v>3.6999999999999998E-2</v>
      </c>
      <c r="ID5" s="7">
        <v>0.45099999999999996</v>
      </c>
      <c r="IE5" s="7">
        <v>33.4</v>
      </c>
      <c r="IF5" s="7">
        <v>29.4</v>
      </c>
      <c r="IG5" s="7">
        <v>24.390243902439025</v>
      </c>
      <c r="IH5" s="7">
        <v>25.252525252525253</v>
      </c>
      <c r="II5" s="7">
        <v>2.4271844660194173</v>
      </c>
      <c r="IJ5" s="7">
        <v>1.6574585635359116</v>
      </c>
      <c r="IK5" s="7">
        <v>2.7497708524289641</v>
      </c>
      <c r="IL5" s="7">
        <v>2.6978417266187047</v>
      </c>
      <c r="IM5" s="7">
        <v>2.2354694485842024</v>
      </c>
      <c r="IN5" s="7">
        <v>2.5531914893617018</v>
      </c>
    </row>
    <row r="6" spans="1:248">
      <c r="A6" s="47" t="s">
        <v>17</v>
      </c>
      <c r="B6" s="2" t="s">
        <v>18</v>
      </c>
      <c r="C6" s="3" t="s">
        <v>8</v>
      </c>
      <c r="D6" s="4" t="s">
        <v>165</v>
      </c>
      <c r="E6" s="4" t="s">
        <v>15</v>
      </c>
      <c r="F6" s="43" t="s">
        <v>13</v>
      </c>
      <c r="G6" s="5" t="s">
        <v>7</v>
      </c>
      <c r="H6" s="4"/>
      <c r="I6" s="4"/>
      <c r="J6" s="4"/>
      <c r="K6" s="4"/>
      <c r="L6" s="4">
        <v>1</v>
      </c>
      <c r="M6" s="4" t="s">
        <v>19</v>
      </c>
      <c r="N6" s="4">
        <v>444</v>
      </c>
      <c r="O6" s="4">
        <v>2700</v>
      </c>
      <c r="P6" s="4">
        <v>2210</v>
      </c>
      <c r="Q6" s="4">
        <v>8.6971490473876645E-2</v>
      </c>
      <c r="R6" s="4">
        <v>2455</v>
      </c>
      <c r="S6" s="4" t="s">
        <v>11</v>
      </c>
      <c r="T6" s="4">
        <v>267</v>
      </c>
      <c r="U6" s="4">
        <v>43.6</v>
      </c>
      <c r="V6" s="4">
        <v>96</v>
      </c>
      <c r="W6" s="4">
        <v>129.1</v>
      </c>
      <c r="X6" s="4">
        <v>53.7</v>
      </c>
      <c r="Y6" s="4">
        <v>13.3</v>
      </c>
      <c r="Z6" s="4">
        <v>22.6</v>
      </c>
      <c r="AA6" s="7">
        <v>29.035557109999999</v>
      </c>
      <c r="AB6" s="7">
        <v>189.4750625163</v>
      </c>
      <c r="AC6" s="44">
        <v>2869100</v>
      </c>
      <c r="AD6" s="46" t="s">
        <v>20</v>
      </c>
      <c r="AE6" s="10">
        <v>1</v>
      </c>
      <c r="AF6" s="7">
        <v>24.8</v>
      </c>
      <c r="AG6" s="7">
        <v>1</v>
      </c>
      <c r="AH6" s="7">
        <v>17</v>
      </c>
      <c r="AI6" s="7">
        <v>0</v>
      </c>
      <c r="AJ6" s="7">
        <v>68.099999999999994</v>
      </c>
      <c r="AK6" s="7">
        <v>2.2000000000000002</v>
      </c>
      <c r="AL6" s="7">
        <v>8.1</v>
      </c>
      <c r="AM6" s="7">
        <v>2.9</v>
      </c>
      <c r="AN6" s="7">
        <v>3.9</v>
      </c>
      <c r="AO6" s="7">
        <v>1.6</v>
      </c>
      <c r="AP6" s="9">
        <v>8.8000000000000007</v>
      </c>
      <c r="AQ6" s="10">
        <v>3</v>
      </c>
      <c r="AR6" s="7">
        <v>0.94099999999999995</v>
      </c>
      <c r="AS6" s="7">
        <v>42.192</v>
      </c>
      <c r="AT6" s="7">
        <v>0.54700000000000004</v>
      </c>
      <c r="AU6" s="7">
        <v>21.940999999999999</v>
      </c>
      <c r="AV6" s="7" t="s">
        <v>248</v>
      </c>
      <c r="AW6" s="7" t="s">
        <v>248</v>
      </c>
      <c r="AX6" s="7" t="s">
        <v>248</v>
      </c>
      <c r="AY6" s="7">
        <v>27.33</v>
      </c>
      <c r="AZ6" s="7">
        <v>28.71</v>
      </c>
      <c r="BA6" s="7">
        <v>25.5</v>
      </c>
      <c r="BB6" s="7">
        <v>30.1</v>
      </c>
      <c r="BC6" s="7" t="s">
        <v>248</v>
      </c>
      <c r="BD6" s="7" t="s">
        <v>248</v>
      </c>
      <c r="BE6" s="7" t="s">
        <v>248</v>
      </c>
      <c r="BF6" s="7" t="s">
        <v>248</v>
      </c>
      <c r="BG6" s="7" t="s">
        <v>248</v>
      </c>
      <c r="BH6" s="7" t="s">
        <v>248</v>
      </c>
      <c r="BI6" s="7" t="s">
        <v>248</v>
      </c>
      <c r="BJ6" s="7" t="s">
        <v>248</v>
      </c>
      <c r="BK6" s="7">
        <v>10.536999999999999</v>
      </c>
      <c r="BL6" s="7">
        <v>16.641999999999999</v>
      </c>
      <c r="BM6" s="7">
        <v>5.6000000000000001E-2</v>
      </c>
      <c r="BN6" s="7">
        <v>0.54499999999999993</v>
      </c>
      <c r="BO6" s="7">
        <v>36.71</v>
      </c>
      <c r="BP6" s="7">
        <v>26.26</v>
      </c>
      <c r="BQ6" s="7">
        <v>41.49377593360996</v>
      </c>
      <c r="BR6" s="7">
        <v>30.82191780821918</v>
      </c>
      <c r="BS6" s="7">
        <v>12.437000000000001</v>
      </c>
      <c r="BT6" s="7">
        <v>20.803999999999998</v>
      </c>
      <c r="BU6" s="7">
        <v>8.8999999999999996E-2</v>
      </c>
      <c r="BV6" s="7">
        <v>0.53200000000000003</v>
      </c>
      <c r="BW6" s="7">
        <v>27.2</v>
      </c>
      <c r="BX6" s="7">
        <v>20.6</v>
      </c>
      <c r="BY6" s="7">
        <v>36.231884057971008</v>
      </c>
      <c r="BZ6" s="7">
        <v>24.390243902439025</v>
      </c>
      <c r="CA6" s="7" t="s">
        <v>248</v>
      </c>
      <c r="CB6" s="7" t="s">
        <v>248</v>
      </c>
      <c r="CC6" s="7">
        <v>2.8763183125599237</v>
      </c>
      <c r="CD6" s="7">
        <v>3.6452004860267317</v>
      </c>
      <c r="CE6" s="7">
        <v>2.4311183144246353</v>
      </c>
      <c r="CF6" s="9">
        <v>3.0030030030030028</v>
      </c>
      <c r="CG6" s="10">
        <v>1.266</v>
      </c>
      <c r="CH6" s="7">
        <v>102.169</v>
      </c>
      <c r="CI6" s="7">
        <v>0.32300000000000001</v>
      </c>
      <c r="CJ6" s="7">
        <v>54.137999999999991</v>
      </c>
      <c r="CK6" s="7">
        <v>16.100000000000001</v>
      </c>
      <c r="CL6" s="7">
        <v>17</v>
      </c>
      <c r="CM6" s="7">
        <v>10</v>
      </c>
      <c r="CN6" s="7">
        <v>25.9</v>
      </c>
      <c r="CO6" s="7">
        <v>30.1</v>
      </c>
      <c r="CP6" s="7">
        <v>35.5</v>
      </c>
      <c r="CQ6" s="7">
        <v>33.1</v>
      </c>
      <c r="CR6" s="7">
        <v>1.881</v>
      </c>
      <c r="CS6" s="7">
        <v>1.9139999999999999</v>
      </c>
      <c r="CT6" s="7">
        <v>0.03</v>
      </c>
      <c r="CU6" s="7">
        <v>0.51800000000000002</v>
      </c>
      <c r="CV6" s="7">
        <v>31.3</v>
      </c>
      <c r="CW6" s="7">
        <v>21</v>
      </c>
      <c r="CX6" s="7">
        <v>22.831050228310502</v>
      </c>
      <c r="CY6" s="7">
        <v>24.271844660194176</v>
      </c>
      <c r="CZ6" s="7">
        <v>35.996000000000002</v>
      </c>
      <c r="DA6" s="7">
        <v>35.982999999999997</v>
      </c>
      <c r="DB6" s="7">
        <v>3.5999999999999997E-2</v>
      </c>
      <c r="DC6" s="7">
        <v>0.82400000000000007</v>
      </c>
      <c r="DD6" s="7">
        <v>18.899999999999999</v>
      </c>
      <c r="DE6" s="7">
        <v>23.8</v>
      </c>
      <c r="DF6" s="7">
        <v>23.364485981308412</v>
      </c>
      <c r="DG6" s="7">
        <v>17.421602787456447</v>
      </c>
      <c r="DH6" s="7">
        <v>37.164999999999999</v>
      </c>
      <c r="DI6" s="7">
        <v>40.524000000000001</v>
      </c>
      <c r="DJ6" s="7">
        <v>8.5999999999999993E-2</v>
      </c>
      <c r="DK6" s="7">
        <v>1.8860000000000001</v>
      </c>
      <c r="DL6" s="7">
        <v>35</v>
      </c>
      <c r="DM6" s="7">
        <v>9.1</v>
      </c>
      <c r="DN6" s="7">
        <v>13.92757660167131</v>
      </c>
      <c r="DO6" s="7">
        <v>8.2781456953642394</v>
      </c>
      <c r="DP6" s="7">
        <v>1.2557555462536625</v>
      </c>
      <c r="DQ6" s="7">
        <v>1.1049723756906078</v>
      </c>
      <c r="DR6" s="7">
        <v>1.7411491584445733</v>
      </c>
      <c r="DS6" s="7">
        <v>1.7162471395881007</v>
      </c>
      <c r="DT6" s="7">
        <v>1.8393623543838136</v>
      </c>
      <c r="DU6" s="38">
        <v>1.3767783386874715</v>
      </c>
      <c r="DV6" s="7">
        <v>0.14299999999999999</v>
      </c>
      <c r="DW6" s="7">
        <v>18.112000000000002</v>
      </c>
      <c r="DX6" s="7">
        <v>0.13</v>
      </c>
      <c r="DY6" s="7">
        <v>12.091000000000001</v>
      </c>
      <c r="DZ6" s="7">
        <v>17.5</v>
      </c>
      <c r="EA6" s="7">
        <v>8</v>
      </c>
      <c r="EB6" s="7">
        <v>15.7</v>
      </c>
      <c r="EC6" s="7">
        <v>22.8</v>
      </c>
      <c r="ED6" s="7">
        <v>28.8</v>
      </c>
      <c r="EE6" s="7">
        <v>33.4</v>
      </c>
      <c r="EF6" s="7">
        <v>32.5</v>
      </c>
      <c r="EG6" s="7">
        <v>0.53499999999999992</v>
      </c>
      <c r="EH6" s="7">
        <v>0.55800000000000005</v>
      </c>
      <c r="EI6" s="7">
        <v>2.8000000000000001E-2</v>
      </c>
      <c r="EJ6" s="7">
        <v>0</v>
      </c>
      <c r="EK6" s="7" t="s">
        <v>248</v>
      </c>
      <c r="EL6" s="7">
        <v>35.299999999999997</v>
      </c>
      <c r="EM6" s="7">
        <v>0</v>
      </c>
      <c r="EN6" s="7">
        <v>39.682539682539684</v>
      </c>
      <c r="EO6" s="7">
        <v>10.073</v>
      </c>
      <c r="EP6" s="7">
        <v>12.042999999999999</v>
      </c>
      <c r="EQ6" s="7">
        <v>0.03</v>
      </c>
      <c r="ER6" s="7">
        <v>0.36199999999999999</v>
      </c>
      <c r="ES6" s="7">
        <v>37.799999999999997</v>
      </c>
      <c r="ET6" s="7">
        <v>29.3</v>
      </c>
      <c r="EU6" s="7">
        <v>32.258064516129032</v>
      </c>
      <c r="EV6" s="7">
        <v>23.923444976076556</v>
      </c>
      <c r="EW6" s="7">
        <v>15.486000000000001</v>
      </c>
      <c r="EX6" s="7">
        <v>18.134</v>
      </c>
      <c r="EY6" s="7">
        <v>3.3000000000000002E-2</v>
      </c>
      <c r="EZ6" s="7">
        <v>0.35199999999999998</v>
      </c>
      <c r="FA6" s="7">
        <v>31</v>
      </c>
      <c r="FB6" s="7">
        <v>22.9</v>
      </c>
      <c r="FC6" s="7">
        <v>30.864197530864196</v>
      </c>
      <c r="FD6" s="7">
        <v>21.739130434782609</v>
      </c>
      <c r="FE6" s="7">
        <v>2.8169014084507045</v>
      </c>
      <c r="FF6" s="7">
        <v>2.2675736961451247</v>
      </c>
      <c r="FG6" s="7">
        <v>3.464203233256351</v>
      </c>
      <c r="FH6" s="7">
        <v>2.4732069249793898</v>
      </c>
      <c r="FI6" s="7">
        <v>2.8680688336520075</v>
      </c>
      <c r="FJ6" s="38">
        <v>3.8560411311053984</v>
      </c>
      <c r="FK6" s="7">
        <v>0.35699999999999998</v>
      </c>
      <c r="FL6" s="7">
        <v>51.944000000000003</v>
      </c>
      <c r="FM6" s="7">
        <v>0.13500000000000001</v>
      </c>
      <c r="FN6" s="7">
        <v>24.187000000000001</v>
      </c>
      <c r="FO6" s="7">
        <v>10.01</v>
      </c>
      <c r="FP6" s="7">
        <v>10.3</v>
      </c>
      <c r="FQ6" s="7">
        <v>11.8</v>
      </c>
      <c r="FR6" s="7">
        <v>23</v>
      </c>
      <c r="FS6" s="7">
        <v>23.1</v>
      </c>
      <c r="FT6" s="7">
        <v>45</v>
      </c>
      <c r="FU6" s="7">
        <v>43.4</v>
      </c>
      <c r="FV6" s="7">
        <v>7.806</v>
      </c>
      <c r="FW6" s="7">
        <v>8.0630000000000006</v>
      </c>
      <c r="FX6" s="7">
        <v>1.4999999999999999E-2</v>
      </c>
      <c r="FY6" s="7">
        <v>0.34599999999999997</v>
      </c>
      <c r="FZ6" s="7">
        <v>22.8</v>
      </c>
      <c r="GA6" s="7">
        <v>22.4</v>
      </c>
      <c r="GB6" s="7">
        <v>22.935779816513762</v>
      </c>
      <c r="GC6" s="7">
        <v>23.80952380952381</v>
      </c>
      <c r="GD6" s="7">
        <v>29.152000000000005</v>
      </c>
      <c r="GE6" s="7">
        <v>27.998000000000001</v>
      </c>
      <c r="GF6" s="7">
        <v>5.0999999999999997E-2</v>
      </c>
      <c r="GG6" s="7">
        <v>0.62199999999999989</v>
      </c>
      <c r="GH6" s="7">
        <v>28.01</v>
      </c>
      <c r="GI6" s="7">
        <v>30.8</v>
      </c>
      <c r="GJ6" s="7">
        <v>10.121457489878543</v>
      </c>
      <c r="GK6" s="7">
        <v>12.468827930174562</v>
      </c>
      <c r="GL6" s="7">
        <v>20.259999999999998</v>
      </c>
      <c r="GM6" s="7">
        <v>17.917000000000002</v>
      </c>
      <c r="GN6" s="7">
        <v>1.2999999999999999E-2</v>
      </c>
      <c r="GO6" s="7">
        <v>1.4810000000000001</v>
      </c>
      <c r="GP6" s="7">
        <v>21.7</v>
      </c>
      <c r="GQ6" s="7">
        <v>29.5</v>
      </c>
      <c r="GR6" s="7">
        <v>19.607843137254903</v>
      </c>
      <c r="GS6" s="7">
        <v>20.242914979757085</v>
      </c>
      <c r="GT6" s="7">
        <v>1.6322089227421108</v>
      </c>
      <c r="GU6" s="7">
        <v>1.1618900077459335</v>
      </c>
      <c r="GV6" s="7">
        <v>1.7241379310344829</v>
      </c>
      <c r="GW6" s="7">
        <v>1.8796992481203008</v>
      </c>
      <c r="GX6" s="7">
        <v>2.5795356835769563</v>
      </c>
      <c r="GY6" s="38">
        <v>2.5974025974025974</v>
      </c>
      <c r="GZ6" s="7">
        <v>0.14399999999999999</v>
      </c>
      <c r="HA6" s="7">
        <v>7.7800000000000011</v>
      </c>
      <c r="HB6" s="7">
        <v>8.5999999999999993E-2</v>
      </c>
      <c r="HC6" s="7">
        <v>4.508</v>
      </c>
      <c r="HD6" s="7">
        <v>11.8</v>
      </c>
      <c r="HE6" s="7">
        <v>11.9</v>
      </c>
      <c r="HF6" s="7">
        <v>7.4</v>
      </c>
      <c r="HG6" s="7">
        <v>16.100000000000001</v>
      </c>
      <c r="HH6" s="7">
        <v>16.100000000000001</v>
      </c>
      <c r="HI6" s="7">
        <v>24.4</v>
      </c>
      <c r="HJ6" s="7">
        <v>22.7</v>
      </c>
      <c r="HK6" s="7">
        <v>12.072000000000001</v>
      </c>
      <c r="HL6" s="7">
        <v>11.746999999999998</v>
      </c>
      <c r="HM6" s="7">
        <v>0.03</v>
      </c>
      <c r="HN6" s="7">
        <v>0.26700000000000002</v>
      </c>
      <c r="HO6" s="7">
        <v>36.1</v>
      </c>
      <c r="HP6" s="7">
        <v>40</v>
      </c>
      <c r="HQ6" s="7">
        <v>23.255813953488371</v>
      </c>
      <c r="HR6" s="7">
        <v>24.630541871921181</v>
      </c>
      <c r="HS6" s="7">
        <v>18.065000000000001</v>
      </c>
      <c r="HT6" s="7">
        <v>15.527000000000001</v>
      </c>
      <c r="HU6" s="7">
        <v>2.8000000000000001E-2</v>
      </c>
      <c r="HV6" s="7">
        <v>0.32899999999999996</v>
      </c>
      <c r="HW6" s="7">
        <v>41.5</v>
      </c>
      <c r="HX6" s="7">
        <v>40.799999999999997</v>
      </c>
      <c r="HY6" s="7">
        <v>24.509803921568629</v>
      </c>
      <c r="HZ6" s="7">
        <v>22.935779816513762</v>
      </c>
      <c r="IA6" s="7">
        <v>18.923999999999999</v>
      </c>
      <c r="IB6" s="7">
        <v>19.04</v>
      </c>
      <c r="IC6" s="7">
        <v>0.03</v>
      </c>
      <c r="ID6" s="7">
        <v>0.41800000000000004</v>
      </c>
      <c r="IE6" s="7">
        <v>39.299999999999997</v>
      </c>
      <c r="IF6" s="7">
        <v>38.299999999999997</v>
      </c>
      <c r="IG6" s="7">
        <v>21.09704641350211</v>
      </c>
      <c r="IH6" s="7">
        <v>22.026431718061673</v>
      </c>
      <c r="II6" s="7">
        <v>2.2271714922048997</v>
      </c>
      <c r="IJ6" s="7">
        <v>1.2062726176115801</v>
      </c>
      <c r="IK6" s="7">
        <v>1.2335526315789473</v>
      </c>
      <c r="IL6" s="7">
        <v>1.0905125408942202</v>
      </c>
      <c r="IM6" s="7">
        <v>2.298850574712644</v>
      </c>
      <c r="IN6" s="7">
        <v>1.2239902080783354</v>
      </c>
    </row>
    <row r="7" spans="1:248">
      <c r="A7" s="1" t="s">
        <v>21</v>
      </c>
      <c r="B7" s="45" t="s">
        <v>7</v>
      </c>
      <c r="C7" s="3" t="s">
        <v>8</v>
      </c>
      <c r="D7" s="4" t="s">
        <v>166</v>
      </c>
      <c r="E7" s="4" t="s">
        <v>9</v>
      </c>
      <c r="F7" s="43" t="s">
        <v>13</v>
      </c>
      <c r="G7" s="5" t="s">
        <v>7</v>
      </c>
      <c r="H7" s="4"/>
      <c r="I7" s="4"/>
      <c r="J7" s="4"/>
      <c r="K7" s="4"/>
      <c r="L7" s="4">
        <v>1</v>
      </c>
      <c r="M7" s="4" t="s">
        <v>19</v>
      </c>
      <c r="N7" s="4">
        <v>338</v>
      </c>
      <c r="O7" s="4"/>
      <c r="P7" s="4"/>
      <c r="Q7" s="4"/>
      <c r="R7" s="49">
        <v>1040</v>
      </c>
      <c r="S7" s="4" t="s">
        <v>11</v>
      </c>
      <c r="T7" s="4">
        <v>198</v>
      </c>
      <c r="U7" s="4">
        <v>46.5</v>
      </c>
      <c r="V7" s="4">
        <v>70.5</v>
      </c>
      <c r="W7" s="4">
        <v>111.7</v>
      </c>
      <c r="X7" s="4">
        <v>37</v>
      </c>
      <c r="Y7" s="4">
        <v>12.2</v>
      </c>
      <c r="Z7" s="4">
        <v>18.100000000000001</v>
      </c>
      <c r="AA7" s="7">
        <v>36.144487069999997</v>
      </c>
      <c r="AB7" s="7">
        <v>126.43391560140002</v>
      </c>
      <c r="AC7" s="44"/>
      <c r="AD7" s="46"/>
      <c r="AE7" s="10">
        <v>1</v>
      </c>
      <c r="AF7" s="7">
        <v>16.899999999999999</v>
      </c>
      <c r="AG7" s="7">
        <v>1</v>
      </c>
      <c r="AH7" s="7">
        <v>15</v>
      </c>
      <c r="AI7" s="7">
        <v>0</v>
      </c>
      <c r="AJ7" s="7">
        <v>50.7</v>
      </c>
      <c r="AK7" s="7">
        <v>2.5</v>
      </c>
      <c r="AL7" s="7">
        <v>4.5</v>
      </c>
      <c r="AM7" s="7">
        <v>2.9</v>
      </c>
      <c r="AN7" s="7">
        <v>3.5</v>
      </c>
      <c r="AO7" s="7">
        <v>2</v>
      </c>
      <c r="AP7" s="9">
        <v>7.8</v>
      </c>
      <c r="AQ7" s="10">
        <v>2</v>
      </c>
      <c r="AR7" s="7">
        <v>0.93400000000000005</v>
      </c>
      <c r="AS7" s="7">
        <v>56.856999999999999</v>
      </c>
      <c r="AT7" s="7">
        <v>0.53900000000000003</v>
      </c>
      <c r="AU7" s="7">
        <v>26.902000000000001</v>
      </c>
      <c r="AV7" s="7">
        <v>45.4</v>
      </c>
      <c r="AW7" s="7">
        <v>14.3</v>
      </c>
      <c r="AX7" s="7">
        <v>24.1</v>
      </c>
      <c r="AY7" s="7">
        <v>20.13</v>
      </c>
      <c r="AZ7" s="7">
        <v>25.18</v>
      </c>
      <c r="BA7" s="7">
        <v>16.3</v>
      </c>
      <c r="BB7" s="7">
        <v>37.5</v>
      </c>
      <c r="BC7" s="7">
        <v>0.191</v>
      </c>
      <c r="BD7" s="7">
        <v>0.13300000000000001</v>
      </c>
      <c r="BE7" s="7" t="s">
        <v>248</v>
      </c>
      <c r="BF7" s="7">
        <v>0</v>
      </c>
      <c r="BG7" s="7" t="s">
        <v>248</v>
      </c>
      <c r="BH7" s="7" t="s">
        <v>248</v>
      </c>
      <c r="BI7" s="7">
        <v>0</v>
      </c>
      <c r="BJ7" s="7">
        <v>0</v>
      </c>
      <c r="BK7" s="7">
        <v>11.275</v>
      </c>
      <c r="BL7" s="7">
        <v>16.951000000000001</v>
      </c>
      <c r="BM7" s="7">
        <v>3.3000000000000002E-2</v>
      </c>
      <c r="BN7" s="7">
        <v>0.48899999999999999</v>
      </c>
      <c r="BO7" s="7">
        <v>37.130000000000003</v>
      </c>
      <c r="BP7" s="7">
        <v>27.3</v>
      </c>
      <c r="BQ7" s="7">
        <v>36.231884057971008</v>
      </c>
      <c r="BR7" s="7">
        <v>22.321428571428569</v>
      </c>
      <c r="BS7" s="7">
        <v>12.462000000000002</v>
      </c>
      <c r="BT7" s="7">
        <v>21.852</v>
      </c>
      <c r="BU7" s="7">
        <v>2.1000000000000001E-2</v>
      </c>
      <c r="BV7" s="7">
        <v>0.499</v>
      </c>
      <c r="BW7" s="7">
        <v>43</v>
      </c>
      <c r="BX7" s="7">
        <v>24.9</v>
      </c>
      <c r="BY7" s="7">
        <v>44.247787610619469</v>
      </c>
      <c r="BZ7" s="7">
        <v>23.696682464454977</v>
      </c>
      <c r="CA7" s="7">
        <v>3.1120331950207469</v>
      </c>
      <c r="CB7" s="7">
        <v>4.511278195488722</v>
      </c>
      <c r="CC7" s="7">
        <v>2.3255813953488373</v>
      </c>
      <c r="CD7" s="7">
        <v>3.5545023696682465</v>
      </c>
      <c r="CE7" s="7">
        <v>2.3659305993690851</v>
      </c>
      <c r="CF7" s="9">
        <v>2.6315789473684212</v>
      </c>
      <c r="CG7" s="10">
        <v>0.42</v>
      </c>
      <c r="CH7" s="7">
        <v>39.760000000000005</v>
      </c>
      <c r="CI7" s="7">
        <v>0.14699999999999999</v>
      </c>
      <c r="CJ7" s="7">
        <v>20.175999999999998</v>
      </c>
      <c r="CK7" s="7">
        <v>15.9</v>
      </c>
      <c r="CL7" s="7">
        <v>7.5720000000000001</v>
      </c>
      <c r="CM7" s="7">
        <v>10.488</v>
      </c>
      <c r="CN7" s="7">
        <v>27.4</v>
      </c>
      <c r="CO7" s="7">
        <v>24.6</v>
      </c>
      <c r="CP7" s="7">
        <v>34.299999999999997</v>
      </c>
      <c r="CQ7" s="7">
        <v>29.64</v>
      </c>
      <c r="CR7" s="7">
        <v>6.2430000000000003</v>
      </c>
      <c r="CS7" s="7">
        <v>6.1979999999999995</v>
      </c>
      <c r="CT7" s="7">
        <v>3.7999999999999999E-2</v>
      </c>
      <c r="CU7" s="7">
        <v>0.222</v>
      </c>
      <c r="CV7" s="7">
        <v>22</v>
      </c>
      <c r="CW7" s="7">
        <v>24.7</v>
      </c>
      <c r="CX7" s="7">
        <v>25.773195876288661</v>
      </c>
      <c r="CY7" s="7">
        <v>20.5761316872428</v>
      </c>
      <c r="CZ7" s="7">
        <v>24.648999999999997</v>
      </c>
      <c r="DA7" s="7">
        <v>28.052</v>
      </c>
      <c r="DB7" s="7">
        <v>5.2999999999999999E-2</v>
      </c>
      <c r="DC7" s="7">
        <v>0.53200000000000003</v>
      </c>
      <c r="DD7" s="7">
        <v>26.3</v>
      </c>
      <c r="DE7" s="7">
        <v>21.8</v>
      </c>
      <c r="DF7" s="7">
        <v>18.656716417910445</v>
      </c>
      <c r="DG7" s="7">
        <v>18.450184501845015</v>
      </c>
      <c r="DH7" s="7">
        <v>32.451999999999998</v>
      </c>
      <c r="DI7" s="7">
        <v>31.23</v>
      </c>
      <c r="DJ7" s="7">
        <v>3.3000000000000002E-2</v>
      </c>
      <c r="DK7" s="7">
        <v>0.71900000000000008</v>
      </c>
      <c r="DL7" s="7">
        <v>24.5</v>
      </c>
      <c r="DM7" s="7">
        <v>25.1</v>
      </c>
      <c r="DN7" s="7">
        <v>16.556291390728479</v>
      </c>
      <c r="DO7" s="7">
        <v>21.929824561403507</v>
      </c>
      <c r="DP7" s="7">
        <v>0.92850510677808729</v>
      </c>
      <c r="DQ7" s="7">
        <v>0.84198708953129386</v>
      </c>
      <c r="DR7" s="7">
        <v>2.5316455696202529</v>
      </c>
      <c r="DS7" s="7">
        <v>2.0408163265306123</v>
      </c>
      <c r="DT7" s="7">
        <v>1.9762845849802371</v>
      </c>
      <c r="DU7" s="38">
        <v>2.2222222222222219</v>
      </c>
      <c r="DV7" s="7">
        <v>0.53500000000000003</v>
      </c>
      <c r="DW7" s="7">
        <v>27.564999999999998</v>
      </c>
      <c r="DX7" s="7">
        <v>0.28899999999999998</v>
      </c>
      <c r="DY7" s="7">
        <v>13.853</v>
      </c>
      <c r="DZ7" s="7">
        <v>42.8</v>
      </c>
      <c r="EA7" s="7">
        <v>14.8</v>
      </c>
      <c r="EB7" s="7">
        <v>38.200000000000003</v>
      </c>
      <c r="EC7" s="7">
        <v>32.5</v>
      </c>
      <c r="ED7" s="7">
        <v>24.1</v>
      </c>
      <c r="EE7" s="7">
        <v>38.5</v>
      </c>
      <c r="EF7" s="7">
        <v>35.799999999999997</v>
      </c>
      <c r="EG7" s="7">
        <v>6.0999999999999999E-2</v>
      </c>
      <c r="EH7" s="7">
        <v>0.623</v>
      </c>
      <c r="EI7" s="7" t="s">
        <v>248</v>
      </c>
      <c r="EJ7" s="7">
        <v>0</v>
      </c>
      <c r="EK7" s="7" t="s">
        <v>248</v>
      </c>
      <c r="EL7" s="7" t="s">
        <v>248</v>
      </c>
      <c r="EM7" s="7">
        <v>0</v>
      </c>
      <c r="EN7" s="7">
        <v>0</v>
      </c>
      <c r="EO7" s="7">
        <v>8.468</v>
      </c>
      <c r="EP7" s="7">
        <v>12.66</v>
      </c>
      <c r="EQ7" s="7">
        <v>3.4000000000000002E-2</v>
      </c>
      <c r="ER7" s="7">
        <v>0.35499999999999998</v>
      </c>
      <c r="ES7" s="7">
        <v>24.4</v>
      </c>
      <c r="ET7" s="7">
        <v>25.6</v>
      </c>
      <c r="EU7" s="7">
        <v>32.467532467532465</v>
      </c>
      <c r="EV7" s="7">
        <v>25.773195876288661</v>
      </c>
      <c r="EW7" s="7">
        <v>12.666000000000002</v>
      </c>
      <c r="EX7" s="7">
        <v>17.952000000000002</v>
      </c>
      <c r="EY7" s="7">
        <v>3.2000000000000001E-2</v>
      </c>
      <c r="EZ7" s="7">
        <v>0.438</v>
      </c>
      <c r="FA7" s="7">
        <v>34.9</v>
      </c>
      <c r="FB7" s="7">
        <v>25.1</v>
      </c>
      <c r="FC7" s="7">
        <v>34.965034965034967</v>
      </c>
      <c r="FD7" s="7">
        <v>26.595744680851062</v>
      </c>
      <c r="FE7" s="7">
        <v>2.7422303473491771</v>
      </c>
      <c r="FF7" s="7">
        <v>1.8126888217522659</v>
      </c>
      <c r="FG7" s="7">
        <v>2.8037383177570092</v>
      </c>
      <c r="FH7" s="7">
        <v>3.4482758620689657</v>
      </c>
      <c r="FI7" s="7">
        <v>3.7359900373599002</v>
      </c>
      <c r="FJ7" s="38">
        <v>3.464203233256351</v>
      </c>
      <c r="FK7" s="7">
        <v>0.58599999999999997</v>
      </c>
      <c r="FL7" s="7">
        <v>31.625</v>
      </c>
      <c r="FM7" s="7">
        <v>0.33800000000000002</v>
      </c>
      <c r="FN7" s="7">
        <v>16.046999999999997</v>
      </c>
      <c r="FO7" s="7">
        <v>13.5</v>
      </c>
      <c r="FP7" s="7">
        <v>19.7</v>
      </c>
      <c r="FQ7" s="7">
        <v>13.6</v>
      </c>
      <c r="FR7" s="7">
        <v>33.299999999999997</v>
      </c>
      <c r="FS7" s="7">
        <v>44.9</v>
      </c>
      <c r="FT7" s="7">
        <v>41.2</v>
      </c>
      <c r="FU7" s="7">
        <v>40.1</v>
      </c>
      <c r="FV7" s="7">
        <v>2.8239999999999998</v>
      </c>
      <c r="FW7" s="7">
        <v>3.8250000000000002</v>
      </c>
      <c r="FX7" s="7">
        <v>3.1E-2</v>
      </c>
      <c r="FY7" s="7">
        <v>0.376</v>
      </c>
      <c r="FZ7" s="7">
        <v>24.4</v>
      </c>
      <c r="GA7" s="7">
        <v>23.7</v>
      </c>
      <c r="GB7" s="7">
        <v>24.154589371980677</v>
      </c>
      <c r="GC7" s="7">
        <v>23.148148148148149</v>
      </c>
      <c r="GD7" s="7">
        <v>16.812999999999999</v>
      </c>
      <c r="GE7" s="7">
        <v>16.902000000000001</v>
      </c>
      <c r="GF7" s="7">
        <v>1.2999999999999999E-2</v>
      </c>
      <c r="GG7" s="7">
        <v>0.97099999999999997</v>
      </c>
      <c r="GH7" s="7">
        <v>32.1</v>
      </c>
      <c r="GI7" s="7">
        <v>37.299999999999997</v>
      </c>
      <c r="GJ7" s="7">
        <v>17.985611510791365</v>
      </c>
      <c r="GK7" s="7">
        <v>14.285714285714286</v>
      </c>
      <c r="GL7" s="7">
        <v>18.160999999999998</v>
      </c>
      <c r="GM7" s="7">
        <v>17.566000000000003</v>
      </c>
      <c r="GN7" s="7">
        <v>1.9E-2</v>
      </c>
      <c r="GO7" s="7">
        <v>0.629</v>
      </c>
      <c r="GP7" s="7">
        <v>20.8</v>
      </c>
      <c r="GQ7" s="7">
        <v>22</v>
      </c>
      <c r="GR7" s="7">
        <v>18.867924528301884</v>
      </c>
      <c r="GS7" s="7">
        <v>18.18181818181818</v>
      </c>
      <c r="GT7" s="7">
        <v>2.2831050228310503</v>
      </c>
      <c r="GU7" s="7">
        <v>1.3489208633093523</v>
      </c>
      <c r="GV7" s="7">
        <v>2.2573363431151243</v>
      </c>
      <c r="GW7" s="7">
        <v>2.0066889632107023</v>
      </c>
      <c r="GX7" s="7">
        <v>2.2010271460014672</v>
      </c>
      <c r="GY7" s="38">
        <v>2.0661157024793391</v>
      </c>
      <c r="GZ7" s="7">
        <v>0.23699999999999999</v>
      </c>
      <c r="HA7" s="7">
        <v>11.562000000000001</v>
      </c>
      <c r="HB7" s="7">
        <v>0.126</v>
      </c>
      <c r="HC7" s="7">
        <v>6.9480000000000004</v>
      </c>
      <c r="HD7" s="7">
        <v>11.3</v>
      </c>
      <c r="HE7" s="7">
        <v>10.6</v>
      </c>
      <c r="HF7" s="7">
        <v>12.1</v>
      </c>
      <c r="HG7" s="7">
        <v>18.399999999999999</v>
      </c>
      <c r="HH7" s="7">
        <v>24.4</v>
      </c>
      <c r="HI7" s="7">
        <v>33.5</v>
      </c>
      <c r="HJ7" s="7">
        <v>57.8</v>
      </c>
      <c r="HK7" s="7">
        <v>3.8660000000000001</v>
      </c>
      <c r="HL7" s="7">
        <v>4.0220000000000002</v>
      </c>
      <c r="HM7" s="7">
        <v>4.2000000000000003E-2</v>
      </c>
      <c r="HN7" s="7">
        <v>0.34399999999999997</v>
      </c>
      <c r="HO7" s="7">
        <v>30.9</v>
      </c>
      <c r="HP7" s="7">
        <v>45.3</v>
      </c>
      <c r="HQ7" s="7">
        <v>23.584905660377359</v>
      </c>
      <c r="HR7" s="7">
        <v>24.390243902439025</v>
      </c>
      <c r="HS7" s="7">
        <v>11.256999999999998</v>
      </c>
      <c r="HT7" s="7">
        <v>11.246</v>
      </c>
      <c r="HU7" s="7">
        <v>2.3E-2</v>
      </c>
      <c r="HV7" s="7">
        <v>0.29899999999999999</v>
      </c>
      <c r="HW7" s="7">
        <v>52.3</v>
      </c>
      <c r="HX7" s="7">
        <v>41.1</v>
      </c>
      <c r="HY7" s="7">
        <v>22.026431718061673</v>
      </c>
      <c r="HZ7" s="7">
        <v>22.321428571428569</v>
      </c>
      <c r="IA7" s="7">
        <v>17.686999999999998</v>
      </c>
      <c r="IB7" s="7">
        <v>17.817</v>
      </c>
      <c r="IC7" s="7">
        <v>2.8000000000000001E-2</v>
      </c>
      <c r="ID7" s="7">
        <v>0.42000000000000004</v>
      </c>
      <c r="IE7" s="7">
        <v>33.6</v>
      </c>
      <c r="IF7" s="7">
        <v>36.299999999999997</v>
      </c>
      <c r="IG7" s="7">
        <v>21.186440677966104</v>
      </c>
      <c r="IH7" s="7">
        <v>21.09704641350211</v>
      </c>
      <c r="II7" s="7">
        <v>1.1645962732919255</v>
      </c>
      <c r="IJ7" s="7">
        <v>1.502253380070105</v>
      </c>
      <c r="IK7" s="7">
        <v>1.750291715285881</v>
      </c>
      <c r="IL7" s="7">
        <v>1.8656716417910446</v>
      </c>
      <c r="IM7" s="7">
        <v>2.4958402662229617</v>
      </c>
      <c r="IN7" s="7">
        <v>2.8462998102466792</v>
      </c>
    </row>
    <row r="8" spans="1:248">
      <c r="A8" s="1" t="s">
        <v>22</v>
      </c>
      <c r="B8" s="2" t="s">
        <v>8</v>
      </c>
      <c r="C8" s="3" t="s">
        <v>8</v>
      </c>
      <c r="D8" s="4" t="s">
        <v>167</v>
      </c>
      <c r="E8" s="4" t="s">
        <v>9</v>
      </c>
      <c r="F8" s="43" t="s">
        <v>13</v>
      </c>
      <c r="G8" s="4"/>
      <c r="H8" s="4"/>
      <c r="I8" s="4"/>
      <c r="J8" s="4"/>
      <c r="K8" s="4"/>
      <c r="L8" s="4">
        <v>0</v>
      </c>
      <c r="M8" s="4"/>
      <c r="N8" s="4">
        <v>435</v>
      </c>
      <c r="O8" s="4">
        <v>978</v>
      </c>
      <c r="P8" s="4">
        <v>725</v>
      </c>
      <c r="Q8" s="4">
        <v>0.13000084821660773</v>
      </c>
      <c r="R8" s="4">
        <v>851.5</v>
      </c>
      <c r="S8" s="4" t="s">
        <v>11</v>
      </c>
      <c r="T8" s="4">
        <v>180</v>
      </c>
      <c r="U8" s="4">
        <v>122.2</v>
      </c>
      <c r="V8" s="4">
        <v>69</v>
      </c>
      <c r="W8" s="4">
        <v>77.900000000000006</v>
      </c>
      <c r="X8" s="4">
        <v>48</v>
      </c>
      <c r="Y8" s="4">
        <v>13.4</v>
      </c>
      <c r="Z8" s="4">
        <v>21.6</v>
      </c>
      <c r="AA8" s="7">
        <v>5.5173642789999997</v>
      </c>
      <c r="AB8" s="7">
        <v>170.06874429779998</v>
      </c>
      <c r="AC8" s="44">
        <v>7241700</v>
      </c>
      <c r="AD8" s="46" t="s">
        <v>20</v>
      </c>
      <c r="AE8" s="10">
        <v>0</v>
      </c>
      <c r="AF8" s="7">
        <v>0</v>
      </c>
      <c r="AG8" s="7">
        <v>1</v>
      </c>
      <c r="AH8" s="7">
        <v>13</v>
      </c>
      <c r="AI8" s="7">
        <v>0</v>
      </c>
      <c r="AJ8" s="7">
        <v>47.9</v>
      </c>
      <c r="AK8" s="7">
        <v>2.2999999999999998</v>
      </c>
      <c r="AL8" s="7">
        <v>6.4</v>
      </c>
      <c r="AM8" s="7">
        <v>2.4</v>
      </c>
      <c r="AN8" s="7">
        <v>4</v>
      </c>
      <c r="AO8" s="7">
        <v>2.5</v>
      </c>
      <c r="AP8" s="9">
        <v>10</v>
      </c>
      <c r="AQ8" s="10">
        <v>5</v>
      </c>
      <c r="AR8" s="7">
        <v>0.54300000000000004</v>
      </c>
      <c r="AS8" s="7">
        <v>54.308</v>
      </c>
      <c r="AT8" s="7">
        <v>0.373</v>
      </c>
      <c r="AU8" s="7">
        <v>29.294</v>
      </c>
      <c r="AV8" s="7" t="s">
        <v>248</v>
      </c>
      <c r="AW8" s="7" t="s">
        <v>248</v>
      </c>
      <c r="AX8" s="7" t="s">
        <v>248</v>
      </c>
      <c r="AY8" s="7">
        <v>26.26</v>
      </c>
      <c r="AZ8" s="7">
        <v>28.03</v>
      </c>
      <c r="BA8" s="7">
        <v>33.4</v>
      </c>
      <c r="BB8" s="7">
        <v>33.700000000000003</v>
      </c>
      <c r="BC8" s="7" t="s">
        <v>248</v>
      </c>
      <c r="BD8" s="7" t="s">
        <v>248</v>
      </c>
      <c r="BE8" s="7" t="s">
        <v>248</v>
      </c>
      <c r="BF8" s="7" t="s">
        <v>248</v>
      </c>
      <c r="BG8" s="7" t="s">
        <v>248</v>
      </c>
      <c r="BH8" s="7" t="s">
        <v>248</v>
      </c>
      <c r="BI8" s="7" t="s">
        <v>248</v>
      </c>
      <c r="BJ8" s="7" t="s">
        <v>248</v>
      </c>
      <c r="BK8" s="7">
        <v>23.169999999999998</v>
      </c>
      <c r="BL8" s="7">
        <v>23.881</v>
      </c>
      <c r="BM8" s="7">
        <v>4.2999999999999997E-2</v>
      </c>
      <c r="BN8" s="7">
        <v>0.59599999999999997</v>
      </c>
      <c r="BO8" s="7">
        <v>24.95</v>
      </c>
      <c r="BP8" s="7">
        <v>24.67</v>
      </c>
      <c r="BQ8" s="7">
        <v>23.474178403755868</v>
      </c>
      <c r="BR8" s="7">
        <v>18.656716417910445</v>
      </c>
      <c r="BS8" s="7">
        <v>26.143999999999998</v>
      </c>
      <c r="BT8" s="7">
        <v>29.883000000000003</v>
      </c>
      <c r="BU8" s="7">
        <v>4.1000000000000002E-2</v>
      </c>
      <c r="BV8" s="7">
        <v>0.66400000000000015</v>
      </c>
      <c r="BW8" s="7">
        <v>32.700000000000003</v>
      </c>
      <c r="BX8" s="7">
        <v>21.8</v>
      </c>
      <c r="BY8" s="7">
        <v>24.75247524752475</v>
      </c>
      <c r="BZ8" s="7">
        <v>18.796992481203006</v>
      </c>
      <c r="CA8" s="7" t="s">
        <v>248</v>
      </c>
      <c r="CB8" s="7" t="s">
        <v>248</v>
      </c>
      <c r="CC8" s="7">
        <v>2.801120448179272</v>
      </c>
      <c r="CD8" s="7">
        <v>1.8808777429467085</v>
      </c>
      <c r="CE8" s="7">
        <v>1.948051948051948</v>
      </c>
      <c r="CF8" s="9">
        <v>2.4489795918367343</v>
      </c>
      <c r="CG8" s="10">
        <v>0.44400000000000001</v>
      </c>
      <c r="CH8" s="7">
        <v>55.660999999999994</v>
      </c>
      <c r="CI8" s="7">
        <v>0.183</v>
      </c>
      <c r="CJ8" s="7">
        <v>33.043999999999997</v>
      </c>
      <c r="CK8" s="7">
        <v>5.9</v>
      </c>
      <c r="CL8" s="7">
        <v>8.4</v>
      </c>
      <c r="CM8" s="7">
        <v>10.9</v>
      </c>
      <c r="CN8" s="7">
        <v>25.5</v>
      </c>
      <c r="CO8" s="7">
        <v>29</v>
      </c>
      <c r="CP8" s="7">
        <v>30.4</v>
      </c>
      <c r="CQ8" s="7">
        <v>28.1</v>
      </c>
      <c r="CR8" s="7">
        <v>2.8719999999999999</v>
      </c>
      <c r="CS8" s="7">
        <v>2.7909999999999999</v>
      </c>
      <c r="CT8" s="7">
        <v>3.4000000000000002E-2</v>
      </c>
      <c r="CU8" s="7">
        <v>0.22900000000000001</v>
      </c>
      <c r="CV8" s="7">
        <v>31.4</v>
      </c>
      <c r="CW8" s="7">
        <v>28.5</v>
      </c>
      <c r="CX8" s="7">
        <v>19.455252918287936</v>
      </c>
      <c r="CY8" s="7">
        <v>14.662756598240469</v>
      </c>
      <c r="CZ8" s="7">
        <v>33.840000000000003</v>
      </c>
      <c r="DA8" s="7">
        <v>34.817</v>
      </c>
      <c r="DB8" s="7">
        <v>5.6000000000000001E-2</v>
      </c>
      <c r="DC8" s="7">
        <v>0.63700000000000001</v>
      </c>
      <c r="DD8" s="7">
        <v>31.9</v>
      </c>
      <c r="DE8" s="7">
        <v>19</v>
      </c>
      <c r="DF8" s="7">
        <v>13.586956521739131</v>
      </c>
      <c r="DG8" s="7">
        <v>11.627906976744185</v>
      </c>
      <c r="DH8" s="7">
        <v>42.195</v>
      </c>
      <c r="DI8" s="7">
        <v>42.685000000000002</v>
      </c>
      <c r="DJ8" s="7">
        <v>5.0999999999999997E-2</v>
      </c>
      <c r="DK8" s="7">
        <v>0.67500000000000004</v>
      </c>
      <c r="DL8" s="7">
        <v>24.7</v>
      </c>
      <c r="DM8" s="7">
        <v>21</v>
      </c>
      <c r="DN8" s="7">
        <v>15.105740181268882</v>
      </c>
      <c r="DO8" s="7">
        <v>12.531328320802004</v>
      </c>
      <c r="DP8" s="7">
        <v>0.40463987051524147</v>
      </c>
      <c r="DQ8" s="7">
        <v>0.5608524957936063</v>
      </c>
      <c r="DR8" s="7">
        <v>1.7271157167530224</v>
      </c>
      <c r="DS8" s="7">
        <v>1.5535991714137751</v>
      </c>
      <c r="DT8" s="7">
        <v>1.9367333763718528</v>
      </c>
      <c r="DU8" s="38">
        <v>2.0618556701030926</v>
      </c>
      <c r="DV8" s="7">
        <v>0.81100000000000005</v>
      </c>
      <c r="DW8" s="7">
        <v>83.904000000000011</v>
      </c>
      <c r="DX8" s="7">
        <v>0.33700000000000002</v>
      </c>
      <c r="DY8" s="7">
        <v>49.466999999999999</v>
      </c>
      <c r="DZ8" s="7">
        <v>50.3</v>
      </c>
      <c r="EA8" s="7" t="s">
        <v>248</v>
      </c>
      <c r="EB8" s="7">
        <v>13.7</v>
      </c>
      <c r="EC8" s="7">
        <v>34.9</v>
      </c>
      <c r="ED8" s="7">
        <v>17.399999999999999</v>
      </c>
      <c r="EE8" s="7">
        <v>28.5</v>
      </c>
      <c r="EF8" s="7">
        <v>22</v>
      </c>
      <c r="EG8" s="7">
        <v>7.8E-2</v>
      </c>
      <c r="EH8" s="7">
        <v>0.114</v>
      </c>
      <c r="EI8" s="7" t="s">
        <v>248</v>
      </c>
      <c r="EJ8" s="7">
        <v>0</v>
      </c>
      <c r="EK8" s="7" t="s">
        <v>248</v>
      </c>
      <c r="EL8" s="7" t="s">
        <v>248</v>
      </c>
      <c r="EM8" s="7">
        <v>0</v>
      </c>
      <c r="EN8" s="7">
        <v>0</v>
      </c>
      <c r="EO8" s="7">
        <v>21.648</v>
      </c>
      <c r="EP8" s="7">
        <v>25.876000000000001</v>
      </c>
      <c r="EQ8" s="7">
        <v>7.0000000000000007E-2</v>
      </c>
      <c r="ER8" s="7">
        <v>0.433</v>
      </c>
      <c r="ES8" s="7">
        <v>13.6</v>
      </c>
      <c r="ET8" s="7">
        <v>21.6</v>
      </c>
      <c r="EU8" s="7">
        <v>10.964912280701753</v>
      </c>
      <c r="EV8" s="7">
        <v>13.736263736263737</v>
      </c>
      <c r="EW8" s="7">
        <v>19.806000000000001</v>
      </c>
      <c r="EX8" s="7">
        <v>21.482999999999997</v>
      </c>
      <c r="EY8" s="7">
        <v>2.5999999999999999E-2</v>
      </c>
      <c r="EZ8" s="7">
        <v>0.29799999999999999</v>
      </c>
      <c r="FA8" s="7">
        <v>36.799999999999997</v>
      </c>
      <c r="FB8" s="7">
        <v>26</v>
      </c>
      <c r="FC8" s="7">
        <v>19.011406844106464</v>
      </c>
      <c r="FD8" s="7">
        <v>30.864197530864196</v>
      </c>
      <c r="FE8" s="7">
        <v>1.4619883040935673</v>
      </c>
      <c r="FF8" s="7">
        <v>1.6402405686167305</v>
      </c>
      <c r="FG8" s="7">
        <v>2.2172949002217295</v>
      </c>
      <c r="FH8" s="7">
        <v>1.8656716417910446</v>
      </c>
      <c r="FI8" s="7">
        <v>2.5706940874035991</v>
      </c>
      <c r="FJ8" s="38">
        <v>2.5041736227045077</v>
      </c>
      <c r="FK8" s="7">
        <v>0.36499999999999999</v>
      </c>
      <c r="FL8" s="7">
        <v>27.442</v>
      </c>
      <c r="FM8" s="7">
        <v>0.20200000000000001</v>
      </c>
      <c r="FN8" s="7">
        <v>18.338000000000001</v>
      </c>
      <c r="FO8" s="7">
        <v>5.7</v>
      </c>
      <c r="FP8" s="7">
        <v>12.3</v>
      </c>
      <c r="FQ8" s="7">
        <v>12.2</v>
      </c>
      <c r="FR8" s="7">
        <v>38.4</v>
      </c>
      <c r="FS8" s="7">
        <v>36.799999999999997</v>
      </c>
      <c r="FT8" s="7">
        <v>40.700000000000003</v>
      </c>
      <c r="FU8" s="7">
        <v>43.5</v>
      </c>
      <c r="FV8" s="7">
        <v>4.7050000000000001</v>
      </c>
      <c r="FW8" s="7">
        <v>4.8380000000000001</v>
      </c>
      <c r="FX8" s="7">
        <v>9.0999999999999998E-2</v>
      </c>
      <c r="FY8" s="7">
        <v>0.40500000000000003</v>
      </c>
      <c r="FZ8" s="7">
        <v>27.4</v>
      </c>
      <c r="GA8" s="7">
        <v>26.2</v>
      </c>
      <c r="GB8" s="7">
        <v>16.891891891891891</v>
      </c>
      <c r="GC8" s="7">
        <v>11.337868480725623</v>
      </c>
      <c r="GD8" s="7">
        <v>15.346000000000002</v>
      </c>
      <c r="GE8" s="7">
        <v>14.942</v>
      </c>
      <c r="GF8" s="7">
        <v>4.3999999999999997E-2</v>
      </c>
      <c r="GG8" s="7">
        <v>0.77200000000000002</v>
      </c>
      <c r="GH8" s="7">
        <v>30.5</v>
      </c>
      <c r="GI8" s="7">
        <v>22.9</v>
      </c>
      <c r="GJ8" s="7">
        <v>15.57632398753894</v>
      </c>
      <c r="GK8" s="7">
        <v>13.297872340425531</v>
      </c>
      <c r="GL8" s="7">
        <v>17.724</v>
      </c>
      <c r="GM8" s="7">
        <v>15.859</v>
      </c>
      <c r="GN8" s="7">
        <v>2.4E-2</v>
      </c>
      <c r="GO8" s="7">
        <v>1.1950000000000001</v>
      </c>
      <c r="GP8" s="7">
        <v>28.2</v>
      </c>
      <c r="GQ8" s="7">
        <v>20</v>
      </c>
      <c r="GR8" s="7">
        <v>12.437810945273631</v>
      </c>
      <c r="GS8" s="7">
        <v>12.195121951219512</v>
      </c>
      <c r="GT8" s="7">
        <v>0.86906141367323297</v>
      </c>
      <c r="GU8" s="7">
        <v>0.74019245003700962</v>
      </c>
      <c r="GV8" s="7">
        <v>1.7584994138335288</v>
      </c>
      <c r="GW8" s="7">
        <v>2.0562028786840298</v>
      </c>
      <c r="GX8" s="7">
        <v>1.7974835230677051</v>
      </c>
      <c r="GY8" s="38">
        <v>2.0215633423180592</v>
      </c>
      <c r="GZ8" s="7">
        <v>0.17399999999999999</v>
      </c>
      <c r="HA8" s="7">
        <v>17.468</v>
      </c>
      <c r="HB8" s="7">
        <v>0.14599999999999999</v>
      </c>
      <c r="HC8" s="7">
        <v>8.4310000000000009</v>
      </c>
      <c r="HD8" s="7">
        <v>15.1</v>
      </c>
      <c r="HE8" s="7">
        <v>12.4</v>
      </c>
      <c r="HF8" s="7">
        <v>25</v>
      </c>
      <c r="HG8" s="7">
        <v>31.3</v>
      </c>
      <c r="HH8" s="7">
        <v>30</v>
      </c>
      <c r="HI8" s="7">
        <v>39.299999999999997</v>
      </c>
      <c r="HJ8" s="7">
        <v>31</v>
      </c>
      <c r="HK8" s="7">
        <v>9.2160000000000011</v>
      </c>
      <c r="HL8" s="7">
        <v>7.202</v>
      </c>
      <c r="HM8" s="7">
        <v>0.04</v>
      </c>
      <c r="HN8" s="7">
        <v>0.56000000000000005</v>
      </c>
      <c r="HO8" s="7">
        <v>51.1</v>
      </c>
      <c r="HP8" s="7">
        <v>44.2</v>
      </c>
      <c r="HQ8" s="7">
        <v>17.921146953405017</v>
      </c>
      <c r="HR8" s="7">
        <v>16.556291390728479</v>
      </c>
      <c r="HS8" s="7">
        <v>15.909999999999998</v>
      </c>
      <c r="HT8" s="7">
        <v>15.958999999999998</v>
      </c>
      <c r="HU8" s="7">
        <v>5.2999999999999999E-2</v>
      </c>
      <c r="HV8" s="7">
        <v>0.56100000000000005</v>
      </c>
      <c r="HW8" s="7">
        <v>37.9</v>
      </c>
      <c r="HX8" s="7">
        <v>36.6</v>
      </c>
      <c r="HY8" s="7">
        <v>16.666666666666668</v>
      </c>
      <c r="HZ8" s="7">
        <v>15.015015015015015</v>
      </c>
      <c r="IA8" s="7">
        <v>14.513</v>
      </c>
      <c r="IB8" s="7">
        <v>12.852</v>
      </c>
      <c r="IC8" s="7">
        <v>3.5999999999999997E-2</v>
      </c>
      <c r="ID8" s="7">
        <v>0.57000000000000006</v>
      </c>
      <c r="IE8" s="7">
        <v>39.4</v>
      </c>
      <c r="IF8" s="7">
        <v>26.8</v>
      </c>
      <c r="IG8" s="7">
        <v>17.482517482517483</v>
      </c>
      <c r="IH8" s="7">
        <v>13.513513513513514</v>
      </c>
      <c r="II8" s="7">
        <v>1.1952191235059761</v>
      </c>
      <c r="IJ8" s="7">
        <v>1.4548981571290012</v>
      </c>
      <c r="IK8" s="7">
        <v>2.2354694485842024</v>
      </c>
      <c r="IL8" s="7">
        <v>1.7996400719856029</v>
      </c>
      <c r="IM8" s="7">
        <v>2.2918258212375862</v>
      </c>
      <c r="IN8" s="7">
        <v>1.8461538461538463</v>
      </c>
    </row>
    <row r="9" spans="1:248">
      <c r="A9" s="1" t="s">
        <v>23</v>
      </c>
      <c r="B9" s="2" t="s">
        <v>8</v>
      </c>
      <c r="C9" s="3" t="s">
        <v>8</v>
      </c>
      <c r="D9" s="4" t="s">
        <v>168</v>
      </c>
      <c r="E9" s="4" t="s">
        <v>24</v>
      </c>
      <c r="F9" s="43" t="s">
        <v>25</v>
      </c>
      <c r="G9" s="4"/>
      <c r="H9" s="4"/>
      <c r="I9" s="4"/>
      <c r="J9" s="4"/>
      <c r="K9" s="4"/>
      <c r="L9" s="4">
        <v>0</v>
      </c>
      <c r="M9" s="4"/>
      <c r="N9" s="4">
        <v>317</v>
      </c>
      <c r="O9" s="4">
        <v>2000</v>
      </c>
      <c r="P9" s="4">
        <v>1500</v>
      </c>
      <c r="Q9" s="4">
        <v>0.12493873660829993</v>
      </c>
      <c r="R9" s="4">
        <v>1750</v>
      </c>
      <c r="S9" s="4" t="s">
        <v>11</v>
      </c>
      <c r="T9" s="4">
        <v>259</v>
      </c>
      <c r="U9" s="4">
        <v>241</v>
      </c>
      <c r="V9" s="4">
        <v>52</v>
      </c>
      <c r="W9" s="4">
        <v>70.5</v>
      </c>
      <c r="X9" s="4">
        <v>37.200000000000003</v>
      </c>
      <c r="Y9" s="4">
        <v>20.3</v>
      </c>
      <c r="Z9" s="4">
        <v>36</v>
      </c>
      <c r="AA9" s="7">
        <v>19.89942529</v>
      </c>
      <c r="AB9" s="7">
        <v>207.46048849890002</v>
      </c>
      <c r="AC9" s="44">
        <v>28500000</v>
      </c>
      <c r="AD9" s="46" t="s">
        <v>26</v>
      </c>
      <c r="AE9" s="10">
        <v>0</v>
      </c>
      <c r="AF9" s="7">
        <v>0</v>
      </c>
      <c r="AG9" s="7">
        <v>0</v>
      </c>
      <c r="AH9" s="7">
        <v>0</v>
      </c>
      <c r="AI9" s="7">
        <v>0</v>
      </c>
      <c r="AJ9" s="7">
        <v>0</v>
      </c>
      <c r="AK9" s="7">
        <v>0</v>
      </c>
      <c r="AL9" s="7">
        <v>0</v>
      </c>
      <c r="AM9" s="7">
        <v>3.6</v>
      </c>
      <c r="AN9" s="7">
        <v>4.17</v>
      </c>
      <c r="AO9" s="7">
        <v>0</v>
      </c>
      <c r="AP9" s="9">
        <v>0</v>
      </c>
      <c r="AQ9" s="10">
        <v>5</v>
      </c>
      <c r="AR9" s="7">
        <v>0.79600000000000004</v>
      </c>
      <c r="AS9" s="7">
        <v>66.978999999999999</v>
      </c>
      <c r="AT9" s="7">
        <v>0.32500000000000001</v>
      </c>
      <c r="AU9" s="7">
        <v>31.871000000000002</v>
      </c>
      <c r="AV9" s="7">
        <v>44.8</v>
      </c>
      <c r="AW9" s="7">
        <v>16.100000000000001</v>
      </c>
      <c r="AX9" s="7">
        <v>9.1</v>
      </c>
      <c r="AY9" s="7">
        <v>30.97</v>
      </c>
      <c r="AZ9" s="7">
        <v>32.270000000000003</v>
      </c>
      <c r="BA9" s="7">
        <v>25.1</v>
      </c>
      <c r="BB9" s="7">
        <v>42.9</v>
      </c>
      <c r="BC9" s="7">
        <v>0.14000000000000001</v>
      </c>
      <c r="BD9" s="7">
        <v>0.16</v>
      </c>
      <c r="BE9" s="7" t="s">
        <v>248</v>
      </c>
      <c r="BF9" s="7">
        <v>0</v>
      </c>
      <c r="BG9" s="7" t="s">
        <v>248</v>
      </c>
      <c r="BH9" s="7" t="s">
        <v>248</v>
      </c>
      <c r="BI9" s="7">
        <v>0</v>
      </c>
      <c r="BJ9" s="7">
        <v>0</v>
      </c>
      <c r="BK9" s="7">
        <v>23.488</v>
      </c>
      <c r="BL9" s="7">
        <v>26.040999999999997</v>
      </c>
      <c r="BM9" s="7">
        <v>3.5999999999999997E-2</v>
      </c>
      <c r="BN9" s="7">
        <v>0.63200000000000001</v>
      </c>
      <c r="BO9" s="7">
        <v>34.53</v>
      </c>
      <c r="BP9" s="7">
        <v>29.03</v>
      </c>
      <c r="BQ9" s="7">
        <v>20.94240837696335</v>
      </c>
      <c r="BR9" s="7">
        <v>17.391304347826086</v>
      </c>
      <c r="BS9" s="7">
        <v>28.113</v>
      </c>
      <c r="BT9" s="7">
        <v>33.616999999999997</v>
      </c>
      <c r="BU9" s="7">
        <v>1.7999999999999999E-2</v>
      </c>
      <c r="BV9" s="7">
        <v>0.64200000000000002</v>
      </c>
      <c r="BW9" s="7">
        <v>32.799999999999997</v>
      </c>
      <c r="BX9" s="7">
        <v>25.2</v>
      </c>
      <c r="BY9" s="7">
        <v>22.321428571428569</v>
      </c>
      <c r="BZ9" s="7">
        <v>17.123287671232877</v>
      </c>
      <c r="CA9" s="7">
        <v>0.60240963855421681</v>
      </c>
      <c r="CB9" s="7">
        <v>2.3255813953488373</v>
      </c>
      <c r="CC9" s="7">
        <v>1.6251354279523293</v>
      </c>
      <c r="CD9" s="7">
        <v>1.8404907975460123</v>
      </c>
      <c r="CE9" s="7">
        <v>1.0928961748633879</v>
      </c>
      <c r="CF9" s="9">
        <v>1.803968731208659</v>
      </c>
      <c r="CG9" s="10">
        <v>0.57899999999999996</v>
      </c>
      <c r="CH9" s="7">
        <v>72.861999999999995</v>
      </c>
      <c r="CI9" s="7">
        <v>0.34499999999999997</v>
      </c>
      <c r="CJ9" s="7">
        <v>41.899000000000001</v>
      </c>
      <c r="CK9" s="7">
        <v>18.8</v>
      </c>
      <c r="CL9" s="7">
        <v>12.6</v>
      </c>
      <c r="CM9" s="7">
        <v>10.8</v>
      </c>
      <c r="CN9" s="7">
        <v>41.4</v>
      </c>
      <c r="CO9" s="7">
        <v>43.2</v>
      </c>
      <c r="CP9" s="7">
        <v>49.7</v>
      </c>
      <c r="CQ9" s="7">
        <v>44.2</v>
      </c>
      <c r="CR9" s="7">
        <v>2.742</v>
      </c>
      <c r="CS9" s="7">
        <v>2.512</v>
      </c>
      <c r="CT9" s="7">
        <v>5.5E-2</v>
      </c>
      <c r="CU9" s="7">
        <v>0.23400000000000001</v>
      </c>
      <c r="CV9" s="7">
        <v>32.5</v>
      </c>
      <c r="CW9" s="7">
        <v>25.9</v>
      </c>
      <c r="CX9" s="7">
        <v>21.186440677966104</v>
      </c>
      <c r="CY9" s="7">
        <v>11.600928074245941</v>
      </c>
      <c r="CZ9" s="7">
        <v>28.861999999999998</v>
      </c>
      <c r="DA9" s="7">
        <v>32.847000000000001</v>
      </c>
      <c r="DB9" s="7">
        <v>0.03</v>
      </c>
      <c r="DC9" s="7">
        <v>0.67099999999999993</v>
      </c>
      <c r="DD9" s="7">
        <v>26.9</v>
      </c>
      <c r="DE9" s="7">
        <v>24.2</v>
      </c>
      <c r="DF9" s="7">
        <v>19.083969465648853</v>
      </c>
      <c r="DG9" s="7">
        <v>16.778523489932887</v>
      </c>
      <c r="DH9" s="7">
        <v>36.097999999999999</v>
      </c>
      <c r="DI9" s="7">
        <v>39.879000000000005</v>
      </c>
      <c r="DJ9" s="7">
        <v>2.3E-2</v>
      </c>
      <c r="DK9" s="7">
        <v>0.62</v>
      </c>
      <c r="DL9" s="7">
        <v>26.9</v>
      </c>
      <c r="DM9" s="7">
        <v>24.9</v>
      </c>
      <c r="DN9" s="7">
        <v>21.186440677966104</v>
      </c>
      <c r="DO9" s="7">
        <v>16.233766233766232</v>
      </c>
      <c r="DP9" s="7">
        <v>0.67309849674669064</v>
      </c>
      <c r="DQ9" s="7">
        <v>0.71994240460763137</v>
      </c>
      <c r="DR9" s="7">
        <v>1.8214936247723132</v>
      </c>
      <c r="DS9" s="7">
        <v>1.791044776119403</v>
      </c>
      <c r="DT9" s="7">
        <v>2.0646937370956642</v>
      </c>
      <c r="DU9" s="38">
        <v>2.0576131687242798</v>
      </c>
      <c r="DV9" s="7">
        <v>0.89100000000000001</v>
      </c>
      <c r="DW9" s="7">
        <v>75.245000000000005</v>
      </c>
      <c r="DX9" s="7">
        <v>0.501</v>
      </c>
      <c r="DY9" s="7">
        <v>46.791999999999994</v>
      </c>
      <c r="DZ9" s="7">
        <v>57.4</v>
      </c>
      <c r="EA9" s="7">
        <v>12.2</v>
      </c>
      <c r="EB9" s="7">
        <v>9.1999999999999993</v>
      </c>
      <c r="EC9" s="7">
        <v>24.9</v>
      </c>
      <c r="ED9" s="7">
        <v>26.1</v>
      </c>
      <c r="EE9" s="7">
        <v>35.9</v>
      </c>
      <c r="EF9" s="7">
        <v>29.7</v>
      </c>
      <c r="EG9" s="7">
        <v>1.0389999999999999</v>
      </c>
      <c r="EH9" s="7">
        <v>1.2410000000000001</v>
      </c>
      <c r="EI9" s="7" t="s">
        <v>248</v>
      </c>
      <c r="EJ9" s="7">
        <v>0</v>
      </c>
      <c r="EK9" s="7" t="s">
        <v>248</v>
      </c>
      <c r="EL9" s="7" t="s">
        <v>248</v>
      </c>
      <c r="EM9" s="7">
        <v>0</v>
      </c>
      <c r="EN9" s="7">
        <v>0</v>
      </c>
      <c r="EO9" s="7">
        <v>28.804000000000002</v>
      </c>
      <c r="EP9" s="7">
        <v>28.587</v>
      </c>
      <c r="EQ9" s="7">
        <v>3.9E-2</v>
      </c>
      <c r="ER9" s="7">
        <v>0.54099999999999993</v>
      </c>
      <c r="ES9" s="7">
        <v>45.4</v>
      </c>
      <c r="ET9" s="7">
        <v>30.7</v>
      </c>
      <c r="EU9" s="7">
        <v>20.242914979757085</v>
      </c>
      <c r="EV9" s="7">
        <v>17.301038062283737</v>
      </c>
      <c r="EW9" s="7">
        <v>32.570999999999998</v>
      </c>
      <c r="EX9" s="7">
        <v>35.613999999999997</v>
      </c>
      <c r="EY9" s="7">
        <v>2.5000000000000001E-2</v>
      </c>
      <c r="EZ9" s="7">
        <v>0.79200000000000004</v>
      </c>
      <c r="FA9" s="7">
        <v>36.700000000000003</v>
      </c>
      <c r="FB9" s="7">
        <v>28.7</v>
      </c>
      <c r="FC9" s="7">
        <v>19.083969465648853</v>
      </c>
      <c r="FD9" s="7">
        <v>15.974440894568691</v>
      </c>
      <c r="FE9" s="7">
        <v>0.38619979402677651</v>
      </c>
      <c r="FF9" s="7">
        <v>0.55463117027176934</v>
      </c>
      <c r="FG9" s="7">
        <v>1.3837638376383763</v>
      </c>
      <c r="FH9" s="7">
        <v>1.4858841010401187</v>
      </c>
      <c r="FI9" s="7">
        <v>1.4698677119059285</v>
      </c>
      <c r="FJ9" s="38">
        <v>1.7482517482517483</v>
      </c>
      <c r="FK9" s="7">
        <v>0.36299999999999999</v>
      </c>
      <c r="FL9" s="7">
        <v>53.687000000000005</v>
      </c>
      <c r="FM9" s="7">
        <v>0.215</v>
      </c>
      <c r="FN9" s="7">
        <v>24.224999999999998</v>
      </c>
      <c r="FO9" s="7">
        <v>9.6639999999999997</v>
      </c>
      <c r="FP9" s="7">
        <v>12.7</v>
      </c>
      <c r="FQ9" s="7">
        <v>10.199999999999999</v>
      </c>
      <c r="FR9" s="7">
        <v>33</v>
      </c>
      <c r="FS9" s="7">
        <v>36</v>
      </c>
      <c r="FT9" s="7">
        <v>64</v>
      </c>
      <c r="FU9" s="7">
        <v>56.6</v>
      </c>
      <c r="FV9" s="7">
        <v>3.6150000000000002</v>
      </c>
      <c r="FW9" s="7">
        <v>4.2869999999999999</v>
      </c>
      <c r="FX9" s="7">
        <v>5.0999999999999997E-2</v>
      </c>
      <c r="FY9" s="7">
        <v>0.249</v>
      </c>
      <c r="FZ9" s="7">
        <v>27.3</v>
      </c>
      <c r="GA9" s="7">
        <v>24.4</v>
      </c>
      <c r="GB9" s="7">
        <v>19.920318725099602</v>
      </c>
      <c r="GC9" s="7">
        <v>14.204545454545455</v>
      </c>
      <c r="GD9" s="7">
        <v>22.804000000000002</v>
      </c>
      <c r="GE9" s="7">
        <v>22.234000000000002</v>
      </c>
      <c r="GF9" s="7">
        <v>2.8000000000000001E-2</v>
      </c>
      <c r="GG9" s="7">
        <v>0.65399999999999991</v>
      </c>
      <c r="GH9" s="7">
        <v>23.2</v>
      </c>
      <c r="GI9" s="7">
        <v>24.8</v>
      </c>
      <c r="GJ9" s="7">
        <v>19.083969465648853</v>
      </c>
      <c r="GK9" s="7">
        <v>16.077170418006432</v>
      </c>
      <c r="GL9" s="7">
        <v>30.468999999999998</v>
      </c>
      <c r="GM9" s="7">
        <v>27.695999999999998</v>
      </c>
      <c r="GN9" s="7">
        <v>1.7000000000000001E-2</v>
      </c>
      <c r="GO9" s="7">
        <v>0.69400000000000006</v>
      </c>
      <c r="GP9" s="7">
        <v>30</v>
      </c>
      <c r="GQ9" s="7">
        <v>28.7</v>
      </c>
      <c r="GR9" s="7">
        <v>16.835016835016837</v>
      </c>
      <c r="GS9" s="7">
        <v>14.88095238095238</v>
      </c>
      <c r="GT9" s="7">
        <v>0.89874176153385255</v>
      </c>
      <c r="GU9" s="7">
        <v>0.84175084175084169</v>
      </c>
      <c r="GV9" s="7">
        <v>2.3529411764705883</v>
      </c>
      <c r="GW9" s="7">
        <v>2.407704654895666</v>
      </c>
      <c r="GX9" s="7">
        <v>2.8873917228103947</v>
      </c>
      <c r="GY9" s="38">
        <v>2.8222013170272815</v>
      </c>
      <c r="GZ9" s="7">
        <v>0.26600000000000001</v>
      </c>
      <c r="HA9" s="7">
        <v>41.103999999999999</v>
      </c>
      <c r="HB9" s="7">
        <v>0.23</v>
      </c>
      <c r="HC9" s="7">
        <v>20.063000000000002</v>
      </c>
      <c r="HD9" s="7">
        <v>11.1</v>
      </c>
      <c r="HE9" s="7">
        <v>17.2</v>
      </c>
      <c r="HF9" s="7">
        <v>19.2</v>
      </c>
      <c r="HG9" s="7">
        <v>32.5</v>
      </c>
      <c r="HH9" s="7">
        <v>33.200000000000003</v>
      </c>
      <c r="HI9" s="7">
        <v>52.1</v>
      </c>
      <c r="HJ9" s="7">
        <v>52.9</v>
      </c>
      <c r="HK9" s="7">
        <v>4.3029999999999999</v>
      </c>
      <c r="HL9" s="7">
        <v>4.2309999999999999</v>
      </c>
      <c r="HM9" s="7">
        <v>4.3999999999999997E-2</v>
      </c>
      <c r="HN9" s="7">
        <v>0.28899999999999998</v>
      </c>
      <c r="HO9" s="7">
        <v>35.4</v>
      </c>
      <c r="HP9" s="7">
        <v>42.7</v>
      </c>
      <c r="HQ9" s="7">
        <v>23.923444976076556</v>
      </c>
      <c r="HR9" s="7">
        <v>12.254901960784315</v>
      </c>
      <c r="HS9" s="7">
        <v>20.170000000000002</v>
      </c>
      <c r="HT9" s="7">
        <v>21.71</v>
      </c>
      <c r="HU9" s="7">
        <v>2.8000000000000001E-2</v>
      </c>
      <c r="HV9" s="7">
        <v>0.64700000000000002</v>
      </c>
      <c r="HW9" s="7">
        <v>28.5</v>
      </c>
      <c r="HX9" s="7">
        <v>22.2</v>
      </c>
      <c r="HY9" s="7">
        <v>18.18181818181818</v>
      </c>
      <c r="HZ9" s="7">
        <v>16.891891891891891</v>
      </c>
      <c r="IA9" s="7">
        <v>27.242999999999999</v>
      </c>
      <c r="IB9" s="7">
        <v>28.881999999999998</v>
      </c>
      <c r="IC9" s="7">
        <v>3.1E-2</v>
      </c>
      <c r="ID9" s="7">
        <v>0.68199999999999994</v>
      </c>
      <c r="IE9" s="7">
        <v>31.1</v>
      </c>
      <c r="IF9" s="7">
        <v>26.2</v>
      </c>
      <c r="IG9" s="7">
        <v>17.421602787456447</v>
      </c>
      <c r="IH9" s="7">
        <v>17.482517482517483</v>
      </c>
      <c r="II9" s="7">
        <v>1.2620950778291966</v>
      </c>
      <c r="IJ9" s="7">
        <v>1.1732499022291749</v>
      </c>
      <c r="IK9" s="7">
        <v>2.7726432532347505</v>
      </c>
      <c r="IL9" s="7">
        <v>2.1171489061397319</v>
      </c>
      <c r="IM9" s="7">
        <v>2.2354694485842024</v>
      </c>
      <c r="IN9" s="7">
        <v>2.102312543798178</v>
      </c>
    </row>
    <row r="10" spans="1:248">
      <c r="A10" s="1" t="s">
        <v>27</v>
      </c>
      <c r="B10" s="45" t="s">
        <v>7</v>
      </c>
      <c r="C10" s="3" t="s">
        <v>8</v>
      </c>
      <c r="D10" s="4" t="s">
        <v>169</v>
      </c>
      <c r="E10" s="4" t="s">
        <v>9</v>
      </c>
      <c r="F10" s="43" t="s">
        <v>25</v>
      </c>
      <c r="G10" s="4"/>
      <c r="H10" s="4"/>
      <c r="I10" s="4"/>
      <c r="J10" s="4"/>
      <c r="K10" s="4"/>
      <c r="L10" s="4">
        <v>0</v>
      </c>
      <c r="M10" s="4"/>
      <c r="N10" s="4">
        <v>280</v>
      </c>
      <c r="O10" s="4">
        <v>956</v>
      </c>
      <c r="P10" s="4">
        <v>779</v>
      </c>
      <c r="Q10" s="4">
        <v>8.8920434603535617E-2</v>
      </c>
      <c r="R10" s="4">
        <v>867.5</v>
      </c>
      <c r="S10" s="4" t="s">
        <v>11</v>
      </c>
      <c r="T10" s="4">
        <v>314</v>
      </c>
      <c r="U10" s="4">
        <v>169.5</v>
      </c>
      <c r="V10" s="4">
        <v>55.8</v>
      </c>
      <c r="W10" s="4">
        <v>56.6</v>
      </c>
      <c r="X10" s="4">
        <v>50.9</v>
      </c>
      <c r="Y10" s="4">
        <v>14.1</v>
      </c>
      <c r="Z10" s="4">
        <v>28.7</v>
      </c>
      <c r="AA10" s="7">
        <v>34.48747281</v>
      </c>
      <c r="AB10" s="7">
        <v>205.7093353766</v>
      </c>
      <c r="AC10" s="44"/>
      <c r="AD10" s="46"/>
      <c r="AE10" s="10">
        <v>0</v>
      </c>
      <c r="AF10" s="7">
        <v>0</v>
      </c>
      <c r="AG10" s="7">
        <v>0</v>
      </c>
      <c r="AH10" s="7">
        <v>0</v>
      </c>
      <c r="AI10" s="7">
        <v>0</v>
      </c>
      <c r="AJ10" s="7">
        <v>0</v>
      </c>
      <c r="AK10" s="7">
        <v>0</v>
      </c>
      <c r="AL10" s="7">
        <v>0</v>
      </c>
      <c r="AM10" s="7">
        <v>3</v>
      </c>
      <c r="AN10" s="7">
        <v>4</v>
      </c>
      <c r="AO10" s="7">
        <v>0</v>
      </c>
      <c r="AP10" s="9">
        <v>0</v>
      </c>
      <c r="AQ10" s="10">
        <v>3</v>
      </c>
      <c r="AR10" s="7">
        <v>1.2090000000000001</v>
      </c>
      <c r="AS10" s="7">
        <v>114.063</v>
      </c>
      <c r="AT10" s="7">
        <v>0.76300000000000001</v>
      </c>
      <c r="AU10" s="7">
        <v>56.427</v>
      </c>
      <c r="AV10" s="7">
        <v>16.5</v>
      </c>
      <c r="AW10" s="7">
        <v>16</v>
      </c>
      <c r="AX10" s="7">
        <v>14.5</v>
      </c>
      <c r="AY10" s="7">
        <v>13.94</v>
      </c>
      <c r="AZ10" s="7">
        <v>32.713999999999999</v>
      </c>
      <c r="BA10" s="7">
        <v>12.2</v>
      </c>
      <c r="BB10" s="7">
        <v>34.299999999999997</v>
      </c>
      <c r="BC10" s="7">
        <v>1.9940000000000002</v>
      </c>
      <c r="BD10" s="7">
        <v>2.0880000000000001</v>
      </c>
      <c r="BE10" s="7">
        <v>5.6000000000000001E-2</v>
      </c>
      <c r="BF10" s="7">
        <v>0.193</v>
      </c>
      <c r="BG10" s="7">
        <v>34.1</v>
      </c>
      <c r="BH10" s="7">
        <v>33.700000000000003</v>
      </c>
      <c r="BI10" s="7">
        <v>29.585798816568044</v>
      </c>
      <c r="BJ10" s="7">
        <v>30.303030303030301</v>
      </c>
      <c r="BK10" s="7">
        <v>21.351999999999997</v>
      </c>
      <c r="BL10" s="7">
        <v>31.550999999999998</v>
      </c>
      <c r="BM10" s="7">
        <v>0.1</v>
      </c>
      <c r="BN10" s="7">
        <v>0.624</v>
      </c>
      <c r="BO10" s="7">
        <v>34.415999999999997</v>
      </c>
      <c r="BP10" s="7">
        <v>22.8</v>
      </c>
      <c r="BQ10" s="7">
        <v>32.051282051282051</v>
      </c>
      <c r="BR10" s="7">
        <v>26.178010471204189</v>
      </c>
      <c r="BS10" s="7">
        <v>29.389999999999997</v>
      </c>
      <c r="BT10" s="7">
        <v>34.537999999999997</v>
      </c>
      <c r="BU10" s="7">
        <v>0.09</v>
      </c>
      <c r="BV10" s="7">
        <v>0.58100000000000007</v>
      </c>
      <c r="BW10" s="7">
        <v>29.1</v>
      </c>
      <c r="BX10" s="7">
        <v>26</v>
      </c>
      <c r="BY10" s="7">
        <v>30.674846625766872</v>
      </c>
      <c r="BZ10" s="7">
        <v>28.248587570621471</v>
      </c>
      <c r="CA10" s="7">
        <v>1.7574692442882252</v>
      </c>
      <c r="CB10" s="7">
        <v>3.3296337402885685</v>
      </c>
      <c r="CC10" s="7">
        <v>1.0589481115425343</v>
      </c>
      <c r="CD10" s="7">
        <v>2.2075055187637971</v>
      </c>
      <c r="CE10" s="7">
        <v>0.58997050147492625</v>
      </c>
      <c r="CF10" s="9">
        <v>1.7543859649122808</v>
      </c>
      <c r="CG10" s="10">
        <v>0.51900000000000002</v>
      </c>
      <c r="CH10" s="7">
        <v>72.449999999999989</v>
      </c>
      <c r="CI10" s="7">
        <v>0.39700000000000002</v>
      </c>
      <c r="CJ10" s="7">
        <v>36.29</v>
      </c>
      <c r="CK10" s="7">
        <v>10.7</v>
      </c>
      <c r="CL10" s="7">
        <v>11.1</v>
      </c>
      <c r="CM10" s="7">
        <v>14</v>
      </c>
      <c r="CN10" s="7">
        <v>38.799999999999997</v>
      </c>
      <c r="CO10" s="7">
        <v>37.4</v>
      </c>
      <c r="CP10" s="7">
        <v>37.6</v>
      </c>
      <c r="CQ10" s="7">
        <v>40.4</v>
      </c>
      <c r="CR10" s="7">
        <v>1.526</v>
      </c>
      <c r="CS10" s="7">
        <v>1.655</v>
      </c>
      <c r="CT10" s="7">
        <v>1.2999999999999999E-2</v>
      </c>
      <c r="CU10" s="7">
        <v>0.22499999999999998</v>
      </c>
      <c r="CV10" s="7">
        <v>29.3</v>
      </c>
      <c r="CW10" s="7">
        <v>23.8</v>
      </c>
      <c r="CX10" s="7">
        <v>29.761904761904759</v>
      </c>
      <c r="CY10" s="7">
        <v>23.923444976076556</v>
      </c>
      <c r="CZ10" s="7">
        <v>26.287000000000003</v>
      </c>
      <c r="DA10" s="7">
        <v>28.430999999999997</v>
      </c>
      <c r="DB10" s="7">
        <v>4.3999999999999997E-2</v>
      </c>
      <c r="DC10" s="7">
        <v>0.57300000000000006</v>
      </c>
      <c r="DD10" s="7">
        <v>40</v>
      </c>
      <c r="DE10" s="7">
        <v>23.1</v>
      </c>
      <c r="DF10" s="7">
        <v>30.864197530864196</v>
      </c>
      <c r="DG10" s="7">
        <v>21.276595744680851</v>
      </c>
      <c r="DH10" s="7">
        <v>35.192</v>
      </c>
      <c r="DI10" s="7">
        <v>41.699999999999996</v>
      </c>
      <c r="DJ10" s="7">
        <v>0.04</v>
      </c>
      <c r="DK10" s="7">
        <v>0.48799999999999999</v>
      </c>
      <c r="DL10" s="7">
        <v>42.1</v>
      </c>
      <c r="DM10" s="7">
        <v>26.1</v>
      </c>
      <c r="DN10" s="7">
        <v>39.682539682539684</v>
      </c>
      <c r="DO10" s="7">
        <v>28.735632183908049</v>
      </c>
      <c r="DP10" s="7">
        <v>1.4655593551538837</v>
      </c>
      <c r="DQ10" s="7">
        <v>2.5817555938037868</v>
      </c>
      <c r="DR10" s="7">
        <v>2.1645021645021645</v>
      </c>
      <c r="DS10" s="7">
        <v>2.1428571428571428</v>
      </c>
      <c r="DT10" s="7">
        <v>1.7123287671232876</v>
      </c>
      <c r="DU10" s="38">
        <v>1.1446012972148034</v>
      </c>
      <c r="DV10" s="7">
        <v>0.56000000000000005</v>
      </c>
      <c r="DW10" s="7">
        <v>82.377999999999986</v>
      </c>
      <c r="DX10" s="7">
        <v>0.502</v>
      </c>
      <c r="DY10" s="7">
        <v>36.945999999999998</v>
      </c>
      <c r="DZ10" s="7">
        <v>23.6</v>
      </c>
      <c r="EA10" s="7">
        <v>26</v>
      </c>
      <c r="EB10" s="7">
        <v>22</v>
      </c>
      <c r="EC10" s="7">
        <v>34.700000000000003</v>
      </c>
      <c r="ED10" s="7">
        <v>29.2</v>
      </c>
      <c r="EE10" s="7">
        <v>37.299999999999997</v>
      </c>
      <c r="EF10" s="7">
        <v>30.6</v>
      </c>
      <c r="EG10" s="7">
        <v>0.307</v>
      </c>
      <c r="EH10" s="7">
        <v>0.39600000000000002</v>
      </c>
      <c r="EI10" s="7">
        <v>3.7999999999999999E-2</v>
      </c>
      <c r="EJ10" s="7">
        <v>0.106</v>
      </c>
      <c r="EK10" s="7">
        <v>28.8</v>
      </c>
      <c r="EL10" s="7">
        <v>40.799999999999997</v>
      </c>
      <c r="EM10" s="7">
        <v>33.613445378151262</v>
      </c>
      <c r="EN10" s="7">
        <v>33.557046979865774</v>
      </c>
      <c r="EO10" s="7">
        <v>39.137000000000008</v>
      </c>
      <c r="EP10" s="7">
        <v>43.387999999999998</v>
      </c>
      <c r="EQ10" s="7">
        <v>3.6999999999999998E-2</v>
      </c>
      <c r="ER10" s="7">
        <v>0.495</v>
      </c>
      <c r="ES10" s="7">
        <v>32.200000000000003</v>
      </c>
      <c r="ET10" s="7">
        <v>22.2</v>
      </c>
      <c r="EU10" s="7">
        <v>28.735632183908049</v>
      </c>
      <c r="EV10" s="7">
        <v>23.255813953488371</v>
      </c>
      <c r="EW10" s="7">
        <v>33.548000000000002</v>
      </c>
      <c r="EX10" s="7">
        <v>36.749000000000002</v>
      </c>
      <c r="EY10" s="7">
        <v>2.8000000000000001E-2</v>
      </c>
      <c r="EZ10" s="7">
        <v>0.57800000000000007</v>
      </c>
      <c r="FA10" s="7">
        <v>36.6</v>
      </c>
      <c r="FB10" s="7">
        <v>29.2</v>
      </c>
      <c r="FC10" s="7">
        <v>26.315789473684209</v>
      </c>
      <c r="FD10" s="7">
        <v>21.929824561403507</v>
      </c>
      <c r="FE10" s="7">
        <v>1.6189962223421479</v>
      </c>
      <c r="FF10" s="7">
        <v>1.4097744360902256</v>
      </c>
      <c r="FG10" s="7">
        <v>1.4204545454545454</v>
      </c>
      <c r="FH10" s="7">
        <v>1.2274959083469723</v>
      </c>
      <c r="FI10" s="7">
        <v>1.6447368421052631</v>
      </c>
      <c r="FJ10" s="38">
        <v>1.7391304347826086</v>
      </c>
      <c r="FK10" s="7">
        <v>0.29099999999999998</v>
      </c>
      <c r="FL10" s="7">
        <v>26.193999999999999</v>
      </c>
      <c r="FM10" s="7">
        <v>0.152</v>
      </c>
      <c r="FN10" s="7">
        <v>13.734</v>
      </c>
      <c r="FO10" s="7">
        <v>11.3</v>
      </c>
      <c r="FP10" s="7">
        <v>14.5</v>
      </c>
      <c r="FQ10" s="7">
        <v>13.4</v>
      </c>
      <c r="FR10" s="7">
        <v>34.6</v>
      </c>
      <c r="FS10" s="7">
        <v>26.5</v>
      </c>
      <c r="FT10" s="7">
        <v>50</v>
      </c>
      <c r="FU10" s="7">
        <v>37.200000000000003</v>
      </c>
      <c r="FV10" s="7">
        <v>4.4020000000000001</v>
      </c>
      <c r="FW10" s="7">
        <v>4.5330000000000004</v>
      </c>
      <c r="FX10" s="7">
        <v>0.01</v>
      </c>
      <c r="FY10" s="7">
        <v>0.29599999999999999</v>
      </c>
      <c r="FZ10" s="7">
        <v>30</v>
      </c>
      <c r="GA10" s="7">
        <v>21.1</v>
      </c>
      <c r="GB10" s="7">
        <v>21.186440677966104</v>
      </c>
      <c r="GC10" s="7">
        <v>19.685039370078741</v>
      </c>
      <c r="GD10" s="7">
        <v>17.006</v>
      </c>
      <c r="GE10" s="7">
        <v>17.395000000000003</v>
      </c>
      <c r="GF10" s="7">
        <v>2.5000000000000001E-2</v>
      </c>
      <c r="GG10" s="7">
        <v>0.49099999999999999</v>
      </c>
      <c r="GH10" s="7">
        <v>35</v>
      </c>
      <c r="GI10" s="7">
        <v>24.6</v>
      </c>
      <c r="GJ10" s="7">
        <v>20.92050209205021</v>
      </c>
      <c r="GK10" s="7">
        <v>23.041474654377879</v>
      </c>
      <c r="GL10" s="7">
        <v>23.625999999999998</v>
      </c>
      <c r="GM10" s="7">
        <v>24.363</v>
      </c>
      <c r="GN10" s="7">
        <v>1.9E-2</v>
      </c>
      <c r="GO10" s="7">
        <v>0.58099999999999996</v>
      </c>
      <c r="GP10" s="7">
        <v>36.5</v>
      </c>
      <c r="GQ10" s="7">
        <v>27.1</v>
      </c>
      <c r="GR10" s="7">
        <v>26.315789473684209</v>
      </c>
      <c r="GS10" s="7">
        <v>20.5761316872428</v>
      </c>
      <c r="GT10" s="7">
        <v>1.1235955056179776</v>
      </c>
      <c r="GU10" s="7">
        <v>1.1299435028248586</v>
      </c>
      <c r="GV10" s="7">
        <v>2.8901734104046244</v>
      </c>
      <c r="GW10" s="7">
        <v>2.459016393442623</v>
      </c>
      <c r="GX10" s="7">
        <v>3.1545741324921135</v>
      </c>
      <c r="GY10" s="38">
        <v>2.3492560689115116</v>
      </c>
      <c r="GZ10" s="7">
        <v>0.29799999999999999</v>
      </c>
      <c r="HA10" s="7">
        <v>26.683000000000003</v>
      </c>
      <c r="HB10" s="7">
        <v>0.20100000000000001</v>
      </c>
      <c r="HC10" s="7">
        <v>14.016</v>
      </c>
      <c r="HD10" s="7">
        <v>12.6</v>
      </c>
      <c r="HE10" s="7">
        <v>18.5</v>
      </c>
      <c r="HF10" s="7">
        <v>10.6</v>
      </c>
      <c r="HG10" s="7">
        <v>34.9</v>
      </c>
      <c r="HH10" s="7">
        <v>36.299999999999997</v>
      </c>
      <c r="HI10" s="7">
        <v>41.9</v>
      </c>
      <c r="HJ10" s="7">
        <v>46.3</v>
      </c>
      <c r="HK10" s="7">
        <v>5.3109999999999999</v>
      </c>
      <c r="HL10" s="7">
        <v>5.1589999999999998</v>
      </c>
      <c r="HM10" s="7">
        <v>2.5000000000000001E-2</v>
      </c>
      <c r="HN10" s="7">
        <v>0.5</v>
      </c>
      <c r="HO10" s="7">
        <v>37.1</v>
      </c>
      <c r="HP10" s="7">
        <v>32.1</v>
      </c>
      <c r="HQ10" s="7">
        <v>22.421524663677129</v>
      </c>
      <c r="HR10" s="7">
        <v>20.66115702479339</v>
      </c>
      <c r="HS10" s="7">
        <v>17.073</v>
      </c>
      <c r="HT10" s="7">
        <v>17.279</v>
      </c>
      <c r="HU10" s="7">
        <v>3.1E-2</v>
      </c>
      <c r="HV10" s="7">
        <v>0.58899999999999997</v>
      </c>
      <c r="HW10" s="7">
        <v>37.700000000000003</v>
      </c>
      <c r="HX10" s="7">
        <v>27.4</v>
      </c>
      <c r="HY10" s="7">
        <v>23.364485981308412</v>
      </c>
      <c r="HZ10" s="7">
        <v>24.75247524752475</v>
      </c>
      <c r="IA10" s="7">
        <v>19.532</v>
      </c>
      <c r="IB10" s="7">
        <v>20.984000000000002</v>
      </c>
      <c r="IC10" s="7">
        <v>4.8000000000000001E-2</v>
      </c>
      <c r="ID10" s="7">
        <v>0.77299999999999991</v>
      </c>
      <c r="IE10" s="7">
        <v>34</v>
      </c>
      <c r="IF10" s="7">
        <v>26</v>
      </c>
      <c r="IG10" s="7">
        <v>19.841269841269842</v>
      </c>
      <c r="IH10" s="7">
        <v>16.835016835016837</v>
      </c>
      <c r="II10" s="7">
        <v>1.4347202295552366</v>
      </c>
      <c r="IJ10" s="7">
        <v>1.1750881316098707</v>
      </c>
      <c r="IK10" s="7">
        <v>2.6019080659150045</v>
      </c>
      <c r="IL10" s="7">
        <v>2.7322404371584699</v>
      </c>
      <c r="IM10" s="7">
        <v>2.6881720430107525</v>
      </c>
      <c r="IN10" s="7">
        <v>2.8409090909090908</v>
      </c>
    </row>
    <row r="11" spans="1:248">
      <c r="A11" s="1" t="s">
        <v>28</v>
      </c>
      <c r="B11" s="45" t="s">
        <v>7</v>
      </c>
      <c r="C11" s="3" t="s">
        <v>8</v>
      </c>
      <c r="D11" s="4" t="s">
        <v>170</v>
      </c>
      <c r="E11" s="4" t="s">
        <v>9</v>
      </c>
      <c r="F11" s="43" t="s">
        <v>13</v>
      </c>
      <c r="G11" s="4"/>
      <c r="H11" s="4"/>
      <c r="I11" s="4"/>
      <c r="J11" s="4"/>
      <c r="K11" s="4"/>
      <c r="L11" s="4">
        <v>0</v>
      </c>
      <c r="M11" s="4"/>
      <c r="N11" s="4">
        <v>165</v>
      </c>
      <c r="O11" s="4"/>
      <c r="P11" s="4"/>
      <c r="Q11" s="4"/>
      <c r="R11" s="49">
        <v>116</v>
      </c>
      <c r="S11" s="4" t="s">
        <v>11</v>
      </c>
      <c r="T11" s="4">
        <v>119</v>
      </c>
      <c r="U11" s="4">
        <v>41.3</v>
      </c>
      <c r="V11" s="4">
        <v>35.6</v>
      </c>
      <c r="W11" s="4">
        <v>43.3</v>
      </c>
      <c r="X11" s="4">
        <v>33</v>
      </c>
      <c r="Y11" s="4">
        <v>9</v>
      </c>
      <c r="Z11" s="4">
        <v>11.1</v>
      </c>
      <c r="AA11" s="7">
        <v>24.16594899</v>
      </c>
      <c r="AB11" s="7">
        <v>90.242520701900006</v>
      </c>
      <c r="AC11" s="44"/>
      <c r="AD11" s="46"/>
      <c r="AE11" s="10">
        <v>1</v>
      </c>
      <c r="AF11" s="7">
        <v>7.6</v>
      </c>
      <c r="AG11" s="7">
        <v>1</v>
      </c>
      <c r="AH11" s="7">
        <v>11</v>
      </c>
      <c r="AI11" s="7">
        <v>0</v>
      </c>
      <c r="AJ11" s="7">
        <v>28.1</v>
      </c>
      <c r="AK11" s="7">
        <v>1.5</v>
      </c>
      <c r="AL11" s="7">
        <v>4</v>
      </c>
      <c r="AM11" s="7">
        <v>1</v>
      </c>
      <c r="AN11" s="7">
        <v>2</v>
      </c>
      <c r="AO11" s="7">
        <v>1.6</v>
      </c>
      <c r="AP11" s="9">
        <v>4.9000000000000004</v>
      </c>
      <c r="AQ11" s="10">
        <v>3</v>
      </c>
      <c r="AR11" s="7">
        <v>0.84</v>
      </c>
      <c r="AS11" s="7">
        <v>44.208000000000006</v>
      </c>
      <c r="AT11" s="7">
        <v>0.56999999999999995</v>
      </c>
      <c r="AU11" s="7">
        <v>24.448000000000004</v>
      </c>
      <c r="AV11" s="7">
        <v>24.8</v>
      </c>
      <c r="AW11" s="7">
        <v>25.6</v>
      </c>
      <c r="AX11" s="7">
        <v>27.4</v>
      </c>
      <c r="AY11" s="7">
        <v>34.799999999999997</v>
      </c>
      <c r="AZ11" s="7">
        <v>42.2</v>
      </c>
      <c r="BA11" s="7">
        <v>40.200000000000003</v>
      </c>
      <c r="BB11" s="7">
        <v>36.799999999999997</v>
      </c>
      <c r="BC11" s="7">
        <v>0.45800000000000002</v>
      </c>
      <c r="BD11" s="7">
        <v>0.73599999999999999</v>
      </c>
      <c r="BE11" s="7">
        <v>1.7000000000000001E-2</v>
      </c>
      <c r="BF11" s="7">
        <v>0</v>
      </c>
      <c r="BG11" s="7" t="s">
        <v>248</v>
      </c>
      <c r="BH11" s="7">
        <v>44.6</v>
      </c>
      <c r="BI11" s="7">
        <v>0</v>
      </c>
      <c r="BJ11" s="7">
        <v>64.102564102564102</v>
      </c>
      <c r="BK11" s="7">
        <v>9.8659999999999997</v>
      </c>
      <c r="BL11" s="7">
        <v>15.979999999999999</v>
      </c>
      <c r="BM11" s="7">
        <v>5.8000000000000003E-2</v>
      </c>
      <c r="BN11" s="7">
        <v>0.53700000000000003</v>
      </c>
      <c r="BO11" s="7">
        <v>36.299999999999997</v>
      </c>
      <c r="BP11" s="7">
        <v>33.799999999999997</v>
      </c>
      <c r="BQ11" s="7">
        <v>37.037037037037038</v>
      </c>
      <c r="BR11" s="7">
        <v>30.303030303030301</v>
      </c>
      <c r="BS11" s="7">
        <v>10.186999999999999</v>
      </c>
      <c r="BT11" s="7">
        <v>18.815000000000001</v>
      </c>
      <c r="BU11" s="7">
        <v>5.2999999999999999E-2</v>
      </c>
      <c r="BV11" s="7">
        <v>0.52600000000000002</v>
      </c>
      <c r="BW11" s="7">
        <v>34.5</v>
      </c>
      <c r="BX11" s="7">
        <v>34.700000000000003</v>
      </c>
      <c r="BY11" s="7">
        <v>40</v>
      </c>
      <c r="BZ11" s="7">
        <v>28.40909090909091</v>
      </c>
      <c r="CA11" s="7">
        <v>3.1446540880503147</v>
      </c>
      <c r="CB11" s="7">
        <v>4.8465266558966071</v>
      </c>
      <c r="CC11" s="7">
        <v>2.029769959404601</v>
      </c>
      <c r="CD11" s="7">
        <v>2.6501766784452299</v>
      </c>
      <c r="CE11" s="7">
        <v>2.5</v>
      </c>
      <c r="CF11" s="9">
        <v>2.7124773960216997</v>
      </c>
      <c r="CG11" s="10">
        <v>0.45300000000000001</v>
      </c>
      <c r="CH11" s="7">
        <v>42.909000000000006</v>
      </c>
      <c r="CI11" s="7">
        <v>0.17699999999999999</v>
      </c>
      <c r="CJ11" s="7">
        <v>25.888000000000002</v>
      </c>
      <c r="CK11" s="7" t="s">
        <v>248</v>
      </c>
      <c r="CL11" s="7" t="s">
        <v>248</v>
      </c>
      <c r="CM11" s="7" t="s">
        <v>248</v>
      </c>
      <c r="CN11" s="7">
        <v>29.2</v>
      </c>
      <c r="CO11" s="7">
        <v>32.6</v>
      </c>
      <c r="CP11" s="7">
        <v>39.4</v>
      </c>
      <c r="CQ11" s="7">
        <v>45.3</v>
      </c>
      <c r="CR11" s="7" t="s">
        <v>248</v>
      </c>
      <c r="CS11" s="7" t="s">
        <v>248</v>
      </c>
      <c r="CT11" s="7" t="s">
        <v>248</v>
      </c>
      <c r="CU11" s="7" t="s">
        <v>248</v>
      </c>
      <c r="CV11" s="7" t="s">
        <v>248</v>
      </c>
      <c r="CW11" s="7" t="s">
        <v>248</v>
      </c>
      <c r="CX11" s="7" t="s">
        <v>248</v>
      </c>
      <c r="CY11" s="7" t="s">
        <v>248</v>
      </c>
      <c r="CZ11" s="7">
        <v>21.135000000000002</v>
      </c>
      <c r="DA11" s="7">
        <v>19.579999999999998</v>
      </c>
      <c r="DB11" s="7">
        <v>3.9E-2</v>
      </c>
      <c r="DC11" s="7">
        <v>0.48399999999999999</v>
      </c>
      <c r="DD11" s="7">
        <v>16.399999999999999</v>
      </c>
      <c r="DE11" s="7">
        <v>23.3</v>
      </c>
      <c r="DF11" s="7">
        <v>24.630541871921181</v>
      </c>
      <c r="DG11" s="7">
        <v>23.584905660377359</v>
      </c>
      <c r="DH11" s="7">
        <v>15.978</v>
      </c>
      <c r="DI11" s="7">
        <v>16.231000000000002</v>
      </c>
      <c r="DJ11" s="7">
        <v>0.02</v>
      </c>
      <c r="DK11" s="7">
        <v>0.53800000000000003</v>
      </c>
      <c r="DL11" s="7">
        <v>28</v>
      </c>
      <c r="DM11" s="7">
        <v>26.4</v>
      </c>
      <c r="DN11" s="7">
        <v>30.864197530864196</v>
      </c>
      <c r="DO11" s="7">
        <v>28.248587570621471</v>
      </c>
      <c r="DP11" s="7" t="s">
        <v>248</v>
      </c>
      <c r="DQ11" s="7" t="s">
        <v>248</v>
      </c>
      <c r="DR11" s="7">
        <v>2.6785714285714284</v>
      </c>
      <c r="DS11" s="7">
        <v>2.4793388429752068</v>
      </c>
      <c r="DT11" s="7">
        <v>3.1413612565445028</v>
      </c>
      <c r="DU11" s="38">
        <v>2.6338893766461808</v>
      </c>
      <c r="DV11" s="7">
        <v>0.35</v>
      </c>
      <c r="DW11" s="7">
        <v>21.812999999999999</v>
      </c>
      <c r="DX11" s="7">
        <v>0.17</v>
      </c>
      <c r="DY11" s="7">
        <v>12.776999999999999</v>
      </c>
      <c r="DZ11" s="7">
        <v>10.7</v>
      </c>
      <c r="EA11" s="7">
        <v>19.600000000000001</v>
      </c>
      <c r="EB11" s="7">
        <v>24.2</v>
      </c>
      <c r="EC11" s="7">
        <v>35.5</v>
      </c>
      <c r="ED11" s="7">
        <v>24.4</v>
      </c>
      <c r="EE11" s="7">
        <v>45.3</v>
      </c>
      <c r="EF11" s="7">
        <v>41.7</v>
      </c>
      <c r="EG11" s="7">
        <v>0.81700000000000006</v>
      </c>
      <c r="EH11" s="7">
        <v>0.81</v>
      </c>
      <c r="EI11" s="7">
        <v>2.1999999999999999E-2</v>
      </c>
      <c r="EJ11" s="7">
        <v>0.105</v>
      </c>
      <c r="EK11" s="7">
        <v>26.3</v>
      </c>
      <c r="EL11" s="7">
        <v>34.799999999999997</v>
      </c>
      <c r="EM11" s="7">
        <v>31.847133757961782</v>
      </c>
      <c r="EN11" s="7">
        <v>30.487804878048781</v>
      </c>
      <c r="EO11" s="7">
        <v>7.3570000000000002</v>
      </c>
      <c r="EP11" s="7">
        <v>11.154999999999999</v>
      </c>
      <c r="EQ11" s="7">
        <v>3.1E-2</v>
      </c>
      <c r="ER11" s="7">
        <v>0.47499999999999998</v>
      </c>
      <c r="ES11" s="7">
        <v>23.3</v>
      </c>
      <c r="ET11" s="7">
        <v>19.3</v>
      </c>
      <c r="EU11" s="7">
        <v>23.364485981308412</v>
      </c>
      <c r="EV11" s="7">
        <v>18.382352941176471</v>
      </c>
      <c r="EW11" s="7">
        <v>8.9089999999999989</v>
      </c>
      <c r="EX11" s="7">
        <v>12.293000000000001</v>
      </c>
      <c r="EY11" s="7">
        <v>2.5000000000000001E-2</v>
      </c>
      <c r="EZ11" s="7">
        <v>0.44900000000000001</v>
      </c>
      <c r="FA11" s="7">
        <v>28.2</v>
      </c>
      <c r="FB11" s="7">
        <v>27</v>
      </c>
      <c r="FC11" s="7">
        <v>24.509803921568629</v>
      </c>
      <c r="FD11" s="7">
        <v>18.726591760299623</v>
      </c>
      <c r="FE11" s="7">
        <v>3.1847133757961785</v>
      </c>
      <c r="FF11" s="7">
        <v>2.9644268774703555</v>
      </c>
      <c r="FG11" s="7">
        <v>3.0549898167006111</v>
      </c>
      <c r="FH11" s="7">
        <v>2.9910269192422736</v>
      </c>
      <c r="FI11" s="7">
        <v>3.6630036630036633</v>
      </c>
      <c r="FJ11" s="38">
        <v>3.0090270812437314</v>
      </c>
      <c r="FK11" s="7">
        <v>0.25800000000000001</v>
      </c>
      <c r="FL11" s="7">
        <v>17.074999999999999</v>
      </c>
      <c r="FM11" s="7">
        <v>0.158</v>
      </c>
      <c r="FN11" s="7">
        <v>8.8410000000000011</v>
      </c>
      <c r="FO11" s="7">
        <v>9.4</v>
      </c>
      <c r="FP11" s="7">
        <v>10.6</v>
      </c>
      <c r="FQ11" s="7">
        <v>11.2</v>
      </c>
      <c r="FR11" s="7">
        <v>31.1</v>
      </c>
      <c r="FS11" s="7">
        <v>26.5</v>
      </c>
      <c r="FT11" s="7">
        <v>32</v>
      </c>
      <c r="FU11" s="7">
        <v>38.299999999999997</v>
      </c>
      <c r="FV11" s="7">
        <v>5.8289999999999997</v>
      </c>
      <c r="FW11" s="7">
        <v>6.0049999999999999</v>
      </c>
      <c r="FX11" s="7">
        <v>4.2999999999999997E-2</v>
      </c>
      <c r="FY11" s="7">
        <v>0.30399999999999999</v>
      </c>
      <c r="FZ11" s="7">
        <v>25.7</v>
      </c>
      <c r="GA11" s="7">
        <v>31.1</v>
      </c>
      <c r="GB11" s="7">
        <v>19.607843137254903</v>
      </c>
      <c r="GC11" s="7">
        <v>19.379844961240309</v>
      </c>
      <c r="GD11" s="7">
        <v>14.464</v>
      </c>
      <c r="GE11" s="7">
        <v>14.466000000000001</v>
      </c>
      <c r="GF11" s="7">
        <v>7.6999999999999999E-2</v>
      </c>
      <c r="GG11" s="7">
        <v>0.26400000000000001</v>
      </c>
      <c r="GH11" s="7">
        <v>21.5</v>
      </c>
      <c r="GI11" s="7">
        <v>28.6</v>
      </c>
      <c r="GJ11" s="7">
        <v>19.762845849802371</v>
      </c>
      <c r="GK11" s="7">
        <v>18.726591760299623</v>
      </c>
      <c r="GL11" s="7">
        <v>12.75</v>
      </c>
      <c r="GM11" s="7">
        <v>11.498999999999999</v>
      </c>
      <c r="GN11" s="7">
        <v>2.5000000000000001E-2</v>
      </c>
      <c r="GO11" s="7">
        <v>0.58099999999999996</v>
      </c>
      <c r="GP11" s="7">
        <v>21.6</v>
      </c>
      <c r="GQ11" s="7">
        <v>26.2</v>
      </c>
      <c r="GR11" s="7">
        <v>15.015015015015015</v>
      </c>
      <c r="GS11" s="7">
        <v>17.421602787456447</v>
      </c>
      <c r="GT11" s="7">
        <v>1.048951048951049</v>
      </c>
      <c r="GU11" s="7">
        <v>1.1542901115813773</v>
      </c>
      <c r="GV11" s="7">
        <v>2.5597269624573382</v>
      </c>
      <c r="GW11" s="7">
        <v>2.4671052631578947</v>
      </c>
      <c r="GX11" s="7">
        <v>2.2761760242792106</v>
      </c>
      <c r="GY11" s="38">
        <v>2.3734177215189871</v>
      </c>
      <c r="GZ11" s="7">
        <v>0.14699999999999999</v>
      </c>
      <c r="HA11" s="7">
        <v>9.5809999999999995</v>
      </c>
      <c r="HB11" s="7">
        <v>0.13800000000000001</v>
      </c>
      <c r="HC11" s="7">
        <v>6.0190000000000001</v>
      </c>
      <c r="HD11" s="7">
        <v>13.5</v>
      </c>
      <c r="HE11" s="7">
        <v>17.7</v>
      </c>
      <c r="HF11" s="7">
        <v>21.5</v>
      </c>
      <c r="HG11" s="7">
        <v>26.6</v>
      </c>
      <c r="HH11" s="7">
        <v>30.1</v>
      </c>
      <c r="HI11" s="7">
        <v>39.299999999999997</v>
      </c>
      <c r="HJ11" s="7">
        <v>34.5</v>
      </c>
      <c r="HK11" s="7">
        <v>9.3199999999999985</v>
      </c>
      <c r="HL11" s="7">
        <v>9.39</v>
      </c>
      <c r="HM11" s="7">
        <v>0.06</v>
      </c>
      <c r="HN11" s="7">
        <v>0.29399999999999998</v>
      </c>
      <c r="HO11" s="7">
        <v>40</v>
      </c>
      <c r="HP11" s="7">
        <v>37.6</v>
      </c>
      <c r="HQ11" s="7">
        <v>23.041474654377879</v>
      </c>
      <c r="HR11" s="7">
        <v>21.09704641350211</v>
      </c>
      <c r="HS11" s="7">
        <v>14.367000000000001</v>
      </c>
      <c r="HT11" s="7">
        <v>14.484</v>
      </c>
      <c r="HU11" s="7">
        <v>5.8000000000000003E-2</v>
      </c>
      <c r="HV11" s="7">
        <v>0.161</v>
      </c>
      <c r="HW11" s="7">
        <v>37.6</v>
      </c>
      <c r="HX11" s="7">
        <v>32</v>
      </c>
      <c r="HY11" s="7">
        <v>22.522522522522522</v>
      </c>
      <c r="HZ11" s="7">
        <v>25.125628140703515</v>
      </c>
      <c r="IA11" s="7">
        <v>11.197000000000001</v>
      </c>
      <c r="IB11" s="7">
        <v>12.541</v>
      </c>
      <c r="IC11" s="7">
        <v>2.1000000000000001E-2</v>
      </c>
      <c r="ID11" s="7">
        <v>0.38500000000000001</v>
      </c>
      <c r="IE11" s="7">
        <v>32</v>
      </c>
      <c r="IF11" s="7">
        <v>23</v>
      </c>
      <c r="IG11" s="7">
        <v>23.474178403755868</v>
      </c>
      <c r="IH11" s="7">
        <v>20.161290322580644</v>
      </c>
      <c r="II11" s="7">
        <v>1.6741071428571428</v>
      </c>
      <c r="IJ11" s="7">
        <v>2.0818875780707842</v>
      </c>
      <c r="IK11" s="7">
        <v>2.6595744680851068</v>
      </c>
      <c r="IL11" s="7">
        <v>2.6064291920069502</v>
      </c>
      <c r="IM11" s="7">
        <v>2.4630541871921183</v>
      </c>
      <c r="IN11" s="7">
        <v>2.9097963142580023</v>
      </c>
    </row>
    <row r="12" spans="1:248">
      <c r="A12" s="1" t="s">
        <v>29</v>
      </c>
      <c r="B12" s="2" t="s">
        <v>8</v>
      </c>
      <c r="C12" s="3" t="s">
        <v>8</v>
      </c>
      <c r="D12" s="4" t="s">
        <v>171</v>
      </c>
      <c r="E12" s="4" t="s">
        <v>24</v>
      </c>
      <c r="F12" s="43" t="s">
        <v>13</v>
      </c>
      <c r="G12" s="4"/>
      <c r="H12" s="4"/>
      <c r="I12" s="4"/>
      <c r="J12" s="4"/>
      <c r="K12" s="4"/>
      <c r="L12" s="4">
        <v>0</v>
      </c>
      <c r="M12" s="4"/>
      <c r="N12" s="4">
        <v>107</v>
      </c>
      <c r="O12" s="4">
        <v>41.8</v>
      </c>
      <c r="P12" s="4">
        <v>36.9</v>
      </c>
      <c r="Q12" s="4">
        <v>5.4149915615974806E-2</v>
      </c>
      <c r="R12" s="4">
        <v>39.349999999999994</v>
      </c>
      <c r="S12" s="4" t="s">
        <v>11</v>
      </c>
      <c r="T12" s="4">
        <v>61</v>
      </c>
      <c r="U12" s="4">
        <v>26.5</v>
      </c>
      <c r="V12" s="4">
        <v>22.1</v>
      </c>
      <c r="W12" s="4">
        <v>28.1</v>
      </c>
      <c r="X12" s="4">
        <v>19.600000000000001</v>
      </c>
      <c r="Y12" s="4">
        <v>3.7</v>
      </c>
      <c r="Z12" s="4">
        <v>4.4000000000000004</v>
      </c>
      <c r="AA12" s="7">
        <v>0.18463009899999999</v>
      </c>
      <c r="AB12" s="7">
        <v>60.887375639609999</v>
      </c>
      <c r="AC12" s="44">
        <v>1500000</v>
      </c>
      <c r="AD12" s="46" t="s">
        <v>30</v>
      </c>
      <c r="AE12" s="10">
        <v>1</v>
      </c>
      <c r="AF12" s="7">
        <v>11.8</v>
      </c>
      <c r="AG12" s="7">
        <v>1</v>
      </c>
      <c r="AH12" s="7">
        <v>14</v>
      </c>
      <c r="AI12" s="7">
        <v>1</v>
      </c>
      <c r="AJ12" s="7">
        <v>31.4</v>
      </c>
      <c r="AK12" s="7">
        <v>7.6</v>
      </c>
      <c r="AL12" s="7">
        <v>2.1</v>
      </c>
      <c r="AM12" s="7">
        <v>1.7</v>
      </c>
      <c r="AN12" s="7">
        <v>1.4</v>
      </c>
      <c r="AO12" s="7">
        <v>1.8</v>
      </c>
      <c r="AP12" s="9">
        <v>2.9</v>
      </c>
      <c r="AQ12" s="10">
        <v>4</v>
      </c>
      <c r="AR12" s="7">
        <v>0.217</v>
      </c>
      <c r="AS12" s="7">
        <v>18.070999999999998</v>
      </c>
      <c r="AT12" s="7">
        <v>9.5000000000000001E-2</v>
      </c>
      <c r="AU12" s="7">
        <v>9.8490000000000002</v>
      </c>
      <c r="AV12" s="7">
        <v>20.5</v>
      </c>
      <c r="AW12" s="7">
        <v>16.7</v>
      </c>
      <c r="AX12" s="7">
        <v>20.8</v>
      </c>
      <c r="AY12" s="7">
        <v>25.6</v>
      </c>
      <c r="AZ12" s="7">
        <v>30.4</v>
      </c>
      <c r="BA12" s="7">
        <v>33</v>
      </c>
      <c r="BB12" s="7">
        <v>35.5</v>
      </c>
      <c r="BC12" s="7">
        <v>2.3849999999999998</v>
      </c>
      <c r="BD12" s="7">
        <v>2.0649999999999999</v>
      </c>
      <c r="BE12" s="7">
        <v>2.3E-2</v>
      </c>
      <c r="BF12" s="7">
        <v>0.315</v>
      </c>
      <c r="BG12" s="7">
        <v>23.5</v>
      </c>
      <c r="BH12" s="7">
        <v>30.8</v>
      </c>
      <c r="BI12" s="7">
        <v>25.125628140703515</v>
      </c>
      <c r="BJ12" s="7">
        <v>16.891891891891891</v>
      </c>
      <c r="BK12" s="7">
        <v>8.9269999999999996</v>
      </c>
      <c r="BL12" s="7">
        <v>11.250999999999999</v>
      </c>
      <c r="BM12" s="7">
        <v>1.9E-2</v>
      </c>
      <c r="BN12" s="7">
        <v>0.54900000000000004</v>
      </c>
      <c r="BO12" s="7">
        <v>29.3</v>
      </c>
      <c r="BP12" s="7">
        <v>29.7</v>
      </c>
      <c r="BQ12" s="7">
        <v>26.315789473684209</v>
      </c>
      <c r="BR12" s="7">
        <v>22.624434389140273</v>
      </c>
      <c r="BS12" s="7">
        <v>9.3049999999999997</v>
      </c>
      <c r="BT12" s="7">
        <v>14.180999999999999</v>
      </c>
      <c r="BU12" s="7">
        <v>1.9E-2</v>
      </c>
      <c r="BV12" s="7">
        <v>0.46899999999999997</v>
      </c>
      <c r="BW12" s="7">
        <v>27.1</v>
      </c>
      <c r="BX12" s="7">
        <v>23.5</v>
      </c>
      <c r="BY12" s="7">
        <v>24.509803921568629</v>
      </c>
      <c r="BZ12" s="7">
        <v>21.276595744680851</v>
      </c>
      <c r="CA12" s="7">
        <v>2.3734177215189871</v>
      </c>
      <c r="CB12" s="7">
        <v>1.7074558907228228</v>
      </c>
      <c r="CC12" s="7">
        <v>2.329192546583851</v>
      </c>
      <c r="CD12" s="7">
        <v>2.9850746268656718</v>
      </c>
      <c r="CE12" s="7">
        <v>3.420752565564424</v>
      </c>
      <c r="CF12" s="9">
        <v>2.1052631578947367</v>
      </c>
      <c r="CG12" s="10">
        <v>0.16300000000000001</v>
      </c>
      <c r="CH12" s="7">
        <v>24.221000000000004</v>
      </c>
      <c r="CI12" s="7">
        <v>9.7000000000000003E-2</v>
      </c>
      <c r="CJ12" s="7">
        <v>13.587</v>
      </c>
      <c r="CK12" s="7">
        <v>11.1</v>
      </c>
      <c r="CL12" s="7">
        <v>13.3</v>
      </c>
      <c r="CM12" s="7">
        <v>15.4</v>
      </c>
      <c r="CN12" s="7">
        <v>21.5</v>
      </c>
      <c r="CO12" s="7">
        <v>19.8</v>
      </c>
      <c r="CP12" s="7">
        <v>31.2</v>
      </c>
      <c r="CQ12" s="7">
        <v>32.1</v>
      </c>
      <c r="CR12" s="7">
        <v>7.6070000000000002</v>
      </c>
      <c r="CS12" s="7">
        <v>7.7439999999999998</v>
      </c>
      <c r="CT12" s="7">
        <v>2.7E-2</v>
      </c>
      <c r="CU12" s="7">
        <v>0.46499999999999997</v>
      </c>
      <c r="CV12" s="7">
        <v>39.4</v>
      </c>
      <c r="CW12" s="7">
        <v>33.5</v>
      </c>
      <c r="CX12" s="7">
        <v>12.72264631043257</v>
      </c>
      <c r="CY12" s="7">
        <v>11.655011655011656</v>
      </c>
      <c r="CZ12" s="7">
        <v>17.434999999999999</v>
      </c>
      <c r="DA12" s="7">
        <v>18.288999999999998</v>
      </c>
      <c r="DB12" s="7">
        <v>0.02</v>
      </c>
      <c r="DC12" s="7">
        <v>0.55000000000000004</v>
      </c>
      <c r="DD12" s="7">
        <v>22.7</v>
      </c>
      <c r="DE12" s="7">
        <v>25.1</v>
      </c>
      <c r="DF12" s="7">
        <v>17.064846416382252</v>
      </c>
      <c r="DG12" s="7">
        <v>15.873015873015873</v>
      </c>
      <c r="DH12" s="7">
        <v>14.889999999999999</v>
      </c>
      <c r="DI12" s="7">
        <v>13.677</v>
      </c>
      <c r="DJ12" s="7">
        <v>2.1999999999999999E-2</v>
      </c>
      <c r="DK12" s="7">
        <v>0.34299999999999997</v>
      </c>
      <c r="DL12" s="7">
        <v>25.5</v>
      </c>
      <c r="DM12" s="7">
        <v>16.899999999999999</v>
      </c>
      <c r="DN12" s="7">
        <v>19.305019305019304</v>
      </c>
      <c r="DO12" s="7">
        <v>21.551724137931032</v>
      </c>
      <c r="DP12" s="7">
        <v>1.168679392286716</v>
      </c>
      <c r="DQ12" s="7">
        <v>2.0215633423180592</v>
      </c>
      <c r="DR12" s="7">
        <v>2.358490566037736</v>
      </c>
      <c r="DS12" s="7">
        <v>1.9206145966709347</v>
      </c>
      <c r="DT12" s="7">
        <v>2.8625954198473282</v>
      </c>
      <c r="DU12" s="38">
        <v>2.2172949002217295</v>
      </c>
      <c r="DV12" s="7">
        <v>0.22600000000000001</v>
      </c>
      <c r="DW12" s="7">
        <v>14.129999999999999</v>
      </c>
      <c r="DX12" s="7">
        <v>0.192</v>
      </c>
      <c r="DY12" s="7">
        <v>7.5259999999999998</v>
      </c>
      <c r="DZ12" s="7">
        <v>26.4</v>
      </c>
      <c r="EA12" s="7">
        <v>14.4</v>
      </c>
      <c r="EB12" s="7">
        <v>22.4</v>
      </c>
      <c r="EC12" s="7">
        <v>22.9</v>
      </c>
      <c r="ED12" s="7">
        <v>16.2</v>
      </c>
      <c r="EE12" s="7">
        <v>15.8</v>
      </c>
      <c r="EF12" s="7">
        <v>18.399999999999999</v>
      </c>
      <c r="EG12" s="7">
        <v>9.1829999999999998</v>
      </c>
      <c r="EH12" s="7">
        <v>9.4830000000000005</v>
      </c>
      <c r="EI12" s="7">
        <v>4.2999999999999997E-2</v>
      </c>
      <c r="EJ12" s="7">
        <v>0.33999999999999997</v>
      </c>
      <c r="EK12" s="7">
        <v>41.6</v>
      </c>
      <c r="EL12" s="7">
        <v>38.1</v>
      </c>
      <c r="EM12" s="7">
        <v>17.730496453900709</v>
      </c>
      <c r="EN12" s="7">
        <v>13.92757660167131</v>
      </c>
      <c r="EO12" s="7">
        <v>10.663</v>
      </c>
      <c r="EP12" s="7">
        <v>14.53</v>
      </c>
      <c r="EQ12" s="7">
        <v>3.5999999999999997E-2</v>
      </c>
      <c r="ER12" s="7">
        <v>0.45600000000000002</v>
      </c>
      <c r="ES12" s="7">
        <v>43.7</v>
      </c>
      <c r="ET12" s="7">
        <v>52.9</v>
      </c>
      <c r="EU12" s="7">
        <v>14.792899408284022</v>
      </c>
      <c r="EV12" s="7">
        <v>14.534883720930234</v>
      </c>
      <c r="EW12" s="7">
        <v>11.573</v>
      </c>
      <c r="EX12" s="7">
        <v>10.257</v>
      </c>
      <c r="EY12" s="7">
        <v>3.6999999999999998E-2</v>
      </c>
      <c r="EZ12" s="7">
        <v>0.45</v>
      </c>
      <c r="FA12" s="7">
        <v>33.6</v>
      </c>
      <c r="FB12" s="7">
        <v>40.6</v>
      </c>
      <c r="FC12" s="7">
        <v>18.518518518518519</v>
      </c>
      <c r="FD12" s="7">
        <v>13.157894736842104</v>
      </c>
      <c r="FE12" s="7">
        <v>2.0242914979757085</v>
      </c>
      <c r="FF12" s="7">
        <v>1.153846153846154</v>
      </c>
      <c r="FG12" s="7">
        <v>2.2091310751104563</v>
      </c>
      <c r="FH12" s="7">
        <v>1.8621973929236499</v>
      </c>
      <c r="FI12" s="7">
        <v>2.6064291920069502</v>
      </c>
      <c r="FJ12" s="38">
        <v>1.7462165308498254</v>
      </c>
      <c r="FK12" s="7">
        <v>7.1999999999999995E-2</v>
      </c>
      <c r="FL12" s="7">
        <v>14.186</v>
      </c>
      <c r="FM12" s="7">
        <v>5.5E-2</v>
      </c>
      <c r="FN12" s="7">
        <v>6.8479999999999999</v>
      </c>
      <c r="FO12" s="7">
        <v>17</v>
      </c>
      <c r="FP12" s="7">
        <v>14.2</v>
      </c>
      <c r="FQ12" s="7">
        <v>17.5</v>
      </c>
      <c r="FR12" s="7">
        <v>31.3</v>
      </c>
      <c r="FS12" s="7">
        <v>38.4</v>
      </c>
      <c r="FT12" s="7">
        <v>26</v>
      </c>
      <c r="FU12" s="7">
        <v>38.700000000000003</v>
      </c>
      <c r="FV12" s="7">
        <v>5.3920000000000003</v>
      </c>
      <c r="FW12" s="7">
        <v>5.5529999999999999</v>
      </c>
      <c r="FX12" s="7">
        <v>0.04</v>
      </c>
      <c r="FY12" s="7">
        <v>0.48</v>
      </c>
      <c r="FZ12" s="7">
        <v>28.7</v>
      </c>
      <c r="GA12" s="7">
        <v>35</v>
      </c>
      <c r="GB12" s="7">
        <v>12.315270935960591</v>
      </c>
      <c r="GC12" s="7">
        <v>12.626262626262626</v>
      </c>
      <c r="GD12" s="7">
        <v>11.8</v>
      </c>
      <c r="GE12" s="7">
        <v>10.7</v>
      </c>
      <c r="GF12" s="7">
        <v>0.04</v>
      </c>
      <c r="GG12" s="7">
        <v>0.39600000000000002</v>
      </c>
      <c r="GH12" s="7">
        <v>29.6</v>
      </c>
      <c r="GI12" s="7">
        <v>36.1</v>
      </c>
      <c r="GJ12" s="7">
        <v>17.241379310344829</v>
      </c>
      <c r="GK12" s="7">
        <v>14.450867052023122</v>
      </c>
      <c r="GL12" s="7">
        <v>12.114000000000001</v>
      </c>
      <c r="GM12" s="7">
        <v>14.861000000000001</v>
      </c>
      <c r="GN12" s="7">
        <v>1.7000000000000001E-2</v>
      </c>
      <c r="GO12" s="7">
        <v>0.64100000000000001</v>
      </c>
      <c r="GP12" s="7">
        <v>22.8</v>
      </c>
      <c r="GQ12" s="7">
        <v>22.2</v>
      </c>
      <c r="GR12" s="7">
        <v>12.224938875305623</v>
      </c>
      <c r="GS12" s="7">
        <v>11.415525114155251</v>
      </c>
      <c r="GT12" s="7">
        <v>2.7198549410698099</v>
      </c>
      <c r="GU12" s="7">
        <v>1.9329896907216495</v>
      </c>
      <c r="GV12" s="7">
        <v>1.7740981667652276</v>
      </c>
      <c r="GW12" s="7">
        <v>2.1291696238466997</v>
      </c>
      <c r="GX12" s="7">
        <v>1.749271137026239</v>
      </c>
      <c r="GY12" s="38">
        <v>1.9518542615484711</v>
      </c>
      <c r="GZ12" s="7">
        <v>7.8E-2</v>
      </c>
      <c r="HA12" s="7">
        <v>4.8520000000000003</v>
      </c>
      <c r="HB12" s="7">
        <v>6.0999999999999999E-2</v>
      </c>
      <c r="HC12" s="7">
        <v>2.1070000000000002</v>
      </c>
      <c r="HD12" s="7">
        <v>21.9</v>
      </c>
      <c r="HE12" s="7">
        <v>24.1</v>
      </c>
      <c r="HF12" s="7">
        <v>18.899999999999999</v>
      </c>
      <c r="HG12" s="7">
        <v>31.2</v>
      </c>
      <c r="HH12" s="7">
        <v>31.7</v>
      </c>
      <c r="HI12" s="7">
        <v>24.7</v>
      </c>
      <c r="HJ12" s="7">
        <v>32.6</v>
      </c>
      <c r="HK12" s="7">
        <v>4.9279999999999999</v>
      </c>
      <c r="HL12" s="7">
        <v>5.0190000000000001</v>
      </c>
      <c r="HM12" s="7">
        <v>4.2999999999999997E-2</v>
      </c>
      <c r="HN12" s="7">
        <v>0.42400000000000004</v>
      </c>
      <c r="HO12" s="7">
        <v>40.5</v>
      </c>
      <c r="HP12" s="7">
        <v>36.5</v>
      </c>
      <c r="HQ12" s="7">
        <v>13.774104683195592</v>
      </c>
      <c r="HR12" s="7">
        <v>11.600928074245941</v>
      </c>
      <c r="HS12" s="7">
        <v>6.798</v>
      </c>
      <c r="HT12" s="7">
        <v>6.7530000000000001</v>
      </c>
      <c r="HU12" s="7">
        <v>4.5999999999999999E-2</v>
      </c>
      <c r="HV12" s="7">
        <v>0.53</v>
      </c>
      <c r="HW12" s="7">
        <v>28.8</v>
      </c>
      <c r="HX12" s="7">
        <v>37.1</v>
      </c>
      <c r="HY12" s="7">
        <v>13.089005235602095</v>
      </c>
      <c r="HZ12" s="7">
        <v>14.326647564469916</v>
      </c>
      <c r="IA12" s="7">
        <v>8.8460000000000001</v>
      </c>
      <c r="IB12" s="7">
        <v>9.91</v>
      </c>
      <c r="IC12" s="7">
        <v>2.3E-2</v>
      </c>
      <c r="ID12" s="7">
        <v>0.23699999999999999</v>
      </c>
      <c r="IE12" s="7">
        <v>24.4</v>
      </c>
      <c r="IF12" s="7">
        <v>35.200000000000003</v>
      </c>
      <c r="IG12" s="7">
        <v>14.164305949008499</v>
      </c>
      <c r="IH12" s="7">
        <v>14.534883720930234</v>
      </c>
      <c r="II12" s="7">
        <v>4.5385779122541603</v>
      </c>
      <c r="IJ12" s="7">
        <v>2.8735632183908044</v>
      </c>
      <c r="IK12" s="7">
        <v>2.9211295034079847</v>
      </c>
      <c r="IL12" s="7">
        <v>2.9097963142580023</v>
      </c>
      <c r="IM12" s="7">
        <v>2.1897810218978102</v>
      </c>
      <c r="IN12" s="7">
        <v>2.1428571428571428</v>
      </c>
    </row>
    <row r="13" spans="1:248">
      <c r="A13" s="1" t="s">
        <v>31</v>
      </c>
      <c r="B13" s="2" t="s">
        <v>8</v>
      </c>
      <c r="C13" s="3" t="s">
        <v>8</v>
      </c>
      <c r="D13" s="4" t="s">
        <v>172</v>
      </c>
      <c r="E13" s="4" t="s">
        <v>15</v>
      </c>
      <c r="F13" s="43" t="s">
        <v>13</v>
      </c>
      <c r="G13" s="4"/>
      <c r="H13" s="4"/>
      <c r="I13" s="4"/>
      <c r="J13" s="4"/>
      <c r="K13" s="4"/>
      <c r="L13" s="4">
        <v>0</v>
      </c>
      <c r="M13" s="4"/>
      <c r="N13" s="4">
        <v>330</v>
      </c>
      <c r="O13" s="4">
        <v>593</v>
      </c>
      <c r="P13" s="4">
        <v>516</v>
      </c>
      <c r="Q13" s="4">
        <v>6.0404991737051265E-2</v>
      </c>
      <c r="R13" s="4">
        <v>554.5</v>
      </c>
      <c r="S13" s="4" t="s">
        <v>11</v>
      </c>
      <c r="T13" s="4">
        <v>153</v>
      </c>
      <c r="U13" s="4">
        <v>69.8</v>
      </c>
      <c r="V13" s="4">
        <v>57</v>
      </c>
      <c r="W13" s="4">
        <v>56.3</v>
      </c>
      <c r="X13" s="4">
        <v>39</v>
      </c>
      <c r="Y13" s="4">
        <v>8.1999999999999993</v>
      </c>
      <c r="Z13" s="4">
        <v>14.5</v>
      </c>
      <c r="AA13" s="7">
        <v>22.28050185</v>
      </c>
      <c r="AB13" s="7">
        <v>118.9108321695</v>
      </c>
      <c r="AC13" s="44">
        <v>1629400</v>
      </c>
      <c r="AD13" s="46" t="s">
        <v>20</v>
      </c>
      <c r="AE13" s="10">
        <v>1</v>
      </c>
      <c r="AF13" s="7">
        <v>17</v>
      </c>
      <c r="AG13" s="7">
        <v>1</v>
      </c>
      <c r="AH13" s="7">
        <v>11</v>
      </c>
      <c r="AI13" s="7">
        <v>0</v>
      </c>
      <c r="AJ13" s="7">
        <v>44.7</v>
      </c>
      <c r="AK13" s="7">
        <v>3.6</v>
      </c>
      <c r="AL13" s="7" t="s">
        <v>24</v>
      </c>
      <c r="AM13" s="7">
        <v>2.4</v>
      </c>
      <c r="AN13" s="7">
        <v>2.4</v>
      </c>
      <c r="AO13" s="7">
        <v>2.7</v>
      </c>
      <c r="AP13" s="9">
        <v>6.6</v>
      </c>
      <c r="AQ13" s="10">
        <v>4</v>
      </c>
      <c r="AR13" s="7">
        <v>0.70599999999999996</v>
      </c>
      <c r="AS13" s="7">
        <v>53.182000000000002</v>
      </c>
      <c r="AT13" s="7">
        <v>0.26</v>
      </c>
      <c r="AU13" s="7">
        <v>24.093999999999998</v>
      </c>
      <c r="AV13" s="7">
        <v>14.5</v>
      </c>
      <c r="AW13" s="7">
        <v>17.2</v>
      </c>
      <c r="AX13" s="7">
        <v>11</v>
      </c>
      <c r="AY13" s="7">
        <v>23.4</v>
      </c>
      <c r="AZ13" s="7">
        <v>32.5</v>
      </c>
      <c r="BA13" s="7">
        <v>26</v>
      </c>
      <c r="BB13" s="7">
        <v>32.299999999999997</v>
      </c>
      <c r="BC13" s="7">
        <v>0.99099999999999999</v>
      </c>
      <c r="BD13" s="7">
        <v>0.82499999999999996</v>
      </c>
      <c r="BE13" s="7">
        <v>2.8000000000000001E-2</v>
      </c>
      <c r="BF13" s="7">
        <v>0.16200000000000001</v>
      </c>
      <c r="BG13" s="7">
        <v>28.5</v>
      </c>
      <c r="BH13" s="7">
        <v>34.299999999999997</v>
      </c>
      <c r="BI13" s="7">
        <v>39.0625</v>
      </c>
      <c r="BJ13" s="7">
        <v>32.679738562091501</v>
      </c>
      <c r="BK13" s="7">
        <v>15.92</v>
      </c>
      <c r="BL13" s="7">
        <v>20.376999999999999</v>
      </c>
      <c r="BM13" s="7">
        <v>4.1000000000000002E-2</v>
      </c>
      <c r="BN13" s="7">
        <v>0.52500000000000002</v>
      </c>
      <c r="BO13" s="7">
        <v>34.700000000000003</v>
      </c>
      <c r="BP13" s="7">
        <v>32.1</v>
      </c>
      <c r="BQ13" s="7">
        <v>27.472527472527474</v>
      </c>
      <c r="BR13" s="7">
        <v>23.255813953488371</v>
      </c>
      <c r="BS13" s="7">
        <v>16.695999999999998</v>
      </c>
      <c r="BT13" s="7">
        <v>16.715</v>
      </c>
      <c r="BU13" s="7">
        <v>2.7E-2</v>
      </c>
      <c r="BV13" s="7">
        <v>0.59200000000000008</v>
      </c>
      <c r="BW13" s="7">
        <v>37.700000000000003</v>
      </c>
      <c r="BX13" s="7">
        <v>26.4</v>
      </c>
      <c r="BY13" s="7">
        <v>21.459227467811157</v>
      </c>
      <c r="BZ13" s="7">
        <v>28.40909090909091</v>
      </c>
      <c r="CA13" s="7">
        <v>1.8507094386181369</v>
      </c>
      <c r="CB13" s="7">
        <v>2.7624309392265189</v>
      </c>
      <c r="CC13" s="7">
        <v>1.7123287671232876</v>
      </c>
      <c r="CD13" s="7">
        <v>2.4390243902439024</v>
      </c>
      <c r="CE13" s="7">
        <v>2.0325203252032522</v>
      </c>
      <c r="CF13" s="9">
        <v>2.7173913043478257</v>
      </c>
      <c r="CG13" s="10">
        <v>0.46700000000000003</v>
      </c>
      <c r="CH13" s="7">
        <v>62.536999999999992</v>
      </c>
      <c r="CI13" s="7">
        <v>8.3000000000000004E-2</v>
      </c>
      <c r="CJ13" s="7">
        <v>39.286999999999999</v>
      </c>
      <c r="CK13" s="7">
        <v>8.4369999999999994</v>
      </c>
      <c r="CL13" s="7">
        <v>7.7309999999999999</v>
      </c>
      <c r="CM13" s="7">
        <v>11.56</v>
      </c>
      <c r="CN13" s="7">
        <v>28.1</v>
      </c>
      <c r="CO13" s="7">
        <v>20.2</v>
      </c>
      <c r="CP13" s="7">
        <v>41</v>
      </c>
      <c r="CQ13" s="7">
        <v>33.299999999999997</v>
      </c>
      <c r="CR13" s="7">
        <v>3.3639999999999999</v>
      </c>
      <c r="CS13" s="7">
        <v>1.4970000000000001</v>
      </c>
      <c r="CT13" s="7">
        <v>3.1E-2</v>
      </c>
      <c r="CU13" s="7">
        <v>0.38500000000000001</v>
      </c>
      <c r="CV13" s="7">
        <v>27.2</v>
      </c>
      <c r="CW13" s="7">
        <v>27.2</v>
      </c>
      <c r="CX13" s="7">
        <v>19.920318725099602</v>
      </c>
      <c r="CY13" s="7">
        <v>15.19756838905775</v>
      </c>
      <c r="CZ13" s="7">
        <v>26.403999999999996</v>
      </c>
      <c r="DA13" s="7">
        <v>30.067</v>
      </c>
      <c r="DB13" s="7">
        <v>2.7E-2</v>
      </c>
      <c r="DC13" s="7">
        <v>0.51300000000000001</v>
      </c>
      <c r="DD13" s="7">
        <v>28</v>
      </c>
      <c r="DE13" s="7">
        <v>29.3</v>
      </c>
      <c r="DF13" s="7">
        <v>20.92050209205021</v>
      </c>
      <c r="DG13" s="7">
        <v>18.050541516245485</v>
      </c>
      <c r="DH13" s="7">
        <v>20.653000000000002</v>
      </c>
      <c r="DI13" s="7">
        <v>38.348999999999997</v>
      </c>
      <c r="DJ13" s="7">
        <v>3.1E-2</v>
      </c>
      <c r="DK13" s="7">
        <v>0.46300000000000002</v>
      </c>
      <c r="DL13" s="7">
        <v>20.9</v>
      </c>
      <c r="DM13" s="7">
        <v>32.4</v>
      </c>
      <c r="DN13" s="7">
        <v>25.252525252525253</v>
      </c>
      <c r="DO13" s="7">
        <v>16.501650165016503</v>
      </c>
      <c r="DP13" s="7">
        <v>0.24475809741372279</v>
      </c>
      <c r="DQ13" s="7">
        <v>0.47311149660936763</v>
      </c>
      <c r="DR13" s="7">
        <v>1.9230769230769229</v>
      </c>
      <c r="DS13" s="7">
        <v>2.0270270270270272</v>
      </c>
      <c r="DT13" s="7">
        <v>2.4630541871921183</v>
      </c>
      <c r="DU13" s="38">
        <v>2.6155187445510024</v>
      </c>
      <c r="DV13" s="7">
        <v>0.73599999999999999</v>
      </c>
      <c r="DW13" s="7">
        <v>45.320999999999998</v>
      </c>
      <c r="DX13" s="7">
        <v>0.29899999999999999</v>
      </c>
      <c r="DY13" s="7">
        <v>25.167000000000002</v>
      </c>
      <c r="DZ13" s="7">
        <v>7.3410000000000002</v>
      </c>
      <c r="EA13" s="7">
        <v>10.5</v>
      </c>
      <c r="EB13" s="7">
        <v>7.8959999999999999</v>
      </c>
      <c r="EC13" s="7">
        <v>24.3</v>
      </c>
      <c r="ED13" s="7">
        <v>20.2</v>
      </c>
      <c r="EE13" s="7">
        <v>40.200000000000003</v>
      </c>
      <c r="EF13" s="7">
        <v>37.6</v>
      </c>
      <c r="EG13" s="7">
        <v>3.016</v>
      </c>
      <c r="EH13" s="7">
        <v>3.468</v>
      </c>
      <c r="EI13" s="7">
        <v>2.9000000000000001E-2</v>
      </c>
      <c r="EJ13" s="7">
        <v>0.186</v>
      </c>
      <c r="EK13" s="7">
        <v>30.6</v>
      </c>
      <c r="EL13" s="7">
        <v>29.5</v>
      </c>
      <c r="EM13" s="7">
        <v>21.645021645021643</v>
      </c>
      <c r="EN13" s="7">
        <v>17.857142857142854</v>
      </c>
      <c r="EO13" s="7">
        <v>24.774999999999999</v>
      </c>
      <c r="EP13" s="7">
        <v>21.024999999999999</v>
      </c>
      <c r="EQ13" s="7">
        <v>3.7999999999999999E-2</v>
      </c>
      <c r="ER13" s="7">
        <v>0.314</v>
      </c>
      <c r="ES13" s="7">
        <v>22</v>
      </c>
      <c r="ET13" s="7">
        <v>29</v>
      </c>
      <c r="EU13" s="7">
        <v>18.18181818181818</v>
      </c>
      <c r="EV13" s="7">
        <v>13.477088948787062</v>
      </c>
      <c r="EW13" s="7">
        <v>19.366</v>
      </c>
      <c r="EX13" s="7">
        <v>17.148</v>
      </c>
      <c r="EY13" s="7">
        <v>3.5000000000000003E-2</v>
      </c>
      <c r="EZ13" s="7">
        <v>0.73399999999999999</v>
      </c>
      <c r="FA13" s="7">
        <v>28.5</v>
      </c>
      <c r="FB13" s="7">
        <v>26.3</v>
      </c>
      <c r="FC13" s="7">
        <v>17.361111111111111</v>
      </c>
      <c r="FD13" s="7">
        <v>12.048192771084338</v>
      </c>
      <c r="FE13" s="7">
        <v>1.1551790527531767</v>
      </c>
      <c r="FF13" s="7">
        <v>2.1337126600284497</v>
      </c>
      <c r="FG13" s="7">
        <v>2.2935779816513762</v>
      </c>
      <c r="FH13" s="7">
        <v>2.1413276231263385</v>
      </c>
      <c r="FI13" s="7">
        <v>3.1712473572938689</v>
      </c>
      <c r="FJ13" s="38">
        <v>3.1055900621118013</v>
      </c>
      <c r="FK13" s="7">
        <v>0.379</v>
      </c>
      <c r="FL13" s="7">
        <v>30.832000000000001</v>
      </c>
      <c r="FM13" s="7">
        <v>0.16800000000000001</v>
      </c>
      <c r="FN13" s="7">
        <v>15.516000000000002</v>
      </c>
      <c r="FO13" s="7">
        <v>13.2</v>
      </c>
      <c r="FP13" s="7">
        <v>11.7</v>
      </c>
      <c r="FQ13" s="7">
        <v>12.5</v>
      </c>
      <c r="FR13" s="7">
        <v>30.3</v>
      </c>
      <c r="FS13" s="7">
        <v>25.4</v>
      </c>
      <c r="FT13" s="7">
        <v>39.5</v>
      </c>
      <c r="FU13" s="7">
        <v>37.200000000000003</v>
      </c>
      <c r="FV13" s="7">
        <v>10.102</v>
      </c>
      <c r="FW13" s="7">
        <v>9.0570000000000004</v>
      </c>
      <c r="FX13" s="7">
        <v>3.5999999999999997E-2</v>
      </c>
      <c r="FY13" s="7">
        <v>0.46500000000000002</v>
      </c>
      <c r="FZ13" s="7">
        <v>36.700000000000003</v>
      </c>
      <c r="GA13" s="7">
        <v>34.9</v>
      </c>
      <c r="GB13" s="7">
        <v>16.556291390728479</v>
      </c>
      <c r="GC13" s="7">
        <v>17.241379310344829</v>
      </c>
      <c r="GD13" s="7">
        <v>24.361999999999998</v>
      </c>
      <c r="GE13" s="7">
        <v>24.004000000000001</v>
      </c>
      <c r="GF13" s="7">
        <v>1.7999999999999999E-2</v>
      </c>
      <c r="GG13" s="7">
        <v>0.59699999999999998</v>
      </c>
      <c r="GH13" s="7">
        <v>23.1</v>
      </c>
      <c r="GI13" s="7">
        <v>32.200000000000003</v>
      </c>
      <c r="GJ13" s="7">
        <v>13.227513227513228</v>
      </c>
      <c r="GK13" s="7">
        <v>16.447368421052634</v>
      </c>
      <c r="GL13" s="7">
        <v>19.946000000000002</v>
      </c>
      <c r="GM13" s="7">
        <v>18.873000000000001</v>
      </c>
      <c r="GN13" s="7">
        <v>2.8000000000000001E-2</v>
      </c>
      <c r="GO13" s="7">
        <v>0.65200000000000002</v>
      </c>
      <c r="GP13" s="7">
        <v>23.4</v>
      </c>
      <c r="GQ13" s="7">
        <v>23.9</v>
      </c>
      <c r="GR13" s="7">
        <v>13.888888888888889</v>
      </c>
      <c r="GS13" s="7">
        <v>9.2936802973977688</v>
      </c>
      <c r="GT13" s="7">
        <v>0.8349568605622042</v>
      </c>
      <c r="GU13" s="7">
        <v>1.4822134387351777</v>
      </c>
      <c r="GV13" s="7">
        <v>1.9157088122605364</v>
      </c>
      <c r="GW13" s="7">
        <v>1.8203883495145632</v>
      </c>
      <c r="GX13" s="7">
        <v>2.0632737276478679</v>
      </c>
      <c r="GY13" s="38">
        <v>1.9960079840319362</v>
      </c>
      <c r="GZ13" s="7">
        <v>0.42599999999999999</v>
      </c>
      <c r="HA13" s="7">
        <v>32.276000000000003</v>
      </c>
      <c r="HB13" s="7">
        <v>0.20100000000000001</v>
      </c>
      <c r="HC13" s="7">
        <v>15.276</v>
      </c>
      <c r="HD13" s="7">
        <v>9</v>
      </c>
      <c r="HE13" s="7">
        <v>13.2</v>
      </c>
      <c r="HF13" s="7">
        <v>10.6</v>
      </c>
      <c r="HG13" s="7">
        <v>33.1</v>
      </c>
      <c r="HH13" s="7">
        <v>28.1</v>
      </c>
      <c r="HI13" s="7">
        <v>38.5</v>
      </c>
      <c r="HJ13" s="7">
        <v>45.8</v>
      </c>
      <c r="HK13" s="7">
        <v>12.975</v>
      </c>
      <c r="HL13" s="7">
        <v>12.667</v>
      </c>
      <c r="HM13" s="7">
        <v>3.2000000000000001E-2</v>
      </c>
      <c r="HN13" s="7">
        <v>0.42200000000000004</v>
      </c>
      <c r="HO13" s="7">
        <v>32.700000000000003</v>
      </c>
      <c r="HP13" s="7">
        <v>22.7</v>
      </c>
      <c r="HQ13" s="7">
        <v>13.850415512465375</v>
      </c>
      <c r="HR13" s="7">
        <v>13.850415512465375</v>
      </c>
      <c r="HS13" s="7">
        <v>25.884</v>
      </c>
      <c r="HT13" s="7">
        <v>24.231999999999999</v>
      </c>
      <c r="HU13" s="7">
        <v>4.4999999999999998E-2</v>
      </c>
      <c r="HV13" s="7">
        <v>0.43</v>
      </c>
      <c r="HW13" s="7">
        <v>26.3</v>
      </c>
      <c r="HX13" s="7">
        <v>27.1</v>
      </c>
      <c r="HY13" s="7">
        <v>13.020833333333334</v>
      </c>
      <c r="HZ13" s="7">
        <v>14.662756598240469</v>
      </c>
      <c r="IA13" s="7">
        <v>17.696000000000005</v>
      </c>
      <c r="IB13" s="7">
        <v>16.817</v>
      </c>
      <c r="IC13" s="7">
        <v>3.1E-2</v>
      </c>
      <c r="ID13" s="7">
        <v>1.2769999999999999</v>
      </c>
      <c r="IE13" s="7">
        <v>13.3</v>
      </c>
      <c r="IF13" s="7">
        <v>18.899999999999999</v>
      </c>
      <c r="IG13" s="7">
        <v>15.015015015015015</v>
      </c>
      <c r="IH13" s="7">
        <v>11.467889908256881</v>
      </c>
      <c r="II13" s="7">
        <v>1.0442046641141662</v>
      </c>
      <c r="IJ13" s="7">
        <v>1.6510731975784261</v>
      </c>
      <c r="IK13" s="7">
        <v>1.8072289156626506</v>
      </c>
      <c r="IL13" s="7">
        <v>1.9723865877712032</v>
      </c>
      <c r="IM13" s="7">
        <v>2.0979020979020979</v>
      </c>
      <c r="IN13" s="7">
        <v>2.1413276231263385</v>
      </c>
    </row>
    <row r="14" spans="1:248">
      <c r="A14" s="1" t="s">
        <v>32</v>
      </c>
      <c r="B14" s="45" t="s">
        <v>7</v>
      </c>
      <c r="C14" s="3" t="s">
        <v>8</v>
      </c>
      <c r="D14" s="4" t="s">
        <v>173</v>
      </c>
      <c r="E14" s="4" t="s">
        <v>15</v>
      </c>
      <c r="F14" s="43" t="s">
        <v>33</v>
      </c>
      <c r="G14" s="4"/>
      <c r="H14" s="4"/>
      <c r="I14" s="4"/>
      <c r="J14" s="5" t="s">
        <v>7</v>
      </c>
      <c r="K14" s="4"/>
      <c r="L14" s="4">
        <v>4</v>
      </c>
      <c r="M14" s="4" t="s">
        <v>34</v>
      </c>
      <c r="N14" s="4">
        <v>340</v>
      </c>
      <c r="O14" s="4"/>
      <c r="P14" s="4"/>
      <c r="Q14" s="4"/>
      <c r="R14" s="49">
        <v>726</v>
      </c>
      <c r="S14" s="4" t="s">
        <v>11</v>
      </c>
      <c r="T14" s="4">
        <v>199</v>
      </c>
      <c r="U14" s="4">
        <v>87.5</v>
      </c>
      <c r="V14" s="4">
        <v>38.5</v>
      </c>
      <c r="W14" s="4">
        <v>52.4</v>
      </c>
      <c r="X14" s="4">
        <v>34.6</v>
      </c>
      <c r="Y14" s="4">
        <v>10</v>
      </c>
      <c r="Z14" s="4">
        <v>22.2</v>
      </c>
      <c r="AA14" s="7">
        <v>56.798641920000001</v>
      </c>
      <c r="AB14" s="7">
        <v>85.97070257919998</v>
      </c>
      <c r="AC14" s="44"/>
      <c r="AD14" s="46"/>
      <c r="AE14" s="10">
        <v>1</v>
      </c>
      <c r="AF14" s="7">
        <v>7</v>
      </c>
      <c r="AG14" s="7">
        <v>1</v>
      </c>
      <c r="AH14" s="7">
        <v>16</v>
      </c>
      <c r="AI14" s="7">
        <v>0</v>
      </c>
      <c r="AJ14" s="7">
        <v>21</v>
      </c>
      <c r="AK14" s="7" t="s">
        <v>247</v>
      </c>
      <c r="AL14" s="7" t="s">
        <v>24</v>
      </c>
      <c r="AM14" s="7">
        <v>1.25</v>
      </c>
      <c r="AN14" s="7">
        <v>2.5</v>
      </c>
      <c r="AO14" s="7">
        <v>1.5</v>
      </c>
      <c r="AP14" s="9" t="s">
        <v>24</v>
      </c>
      <c r="AQ14" s="10">
        <v>1</v>
      </c>
      <c r="AR14" s="7">
        <v>1.4950000000000001</v>
      </c>
      <c r="AS14" s="7">
        <v>75.957999999999998</v>
      </c>
      <c r="AT14" s="7">
        <v>0.97</v>
      </c>
      <c r="AU14" s="7">
        <v>42.269999999999996</v>
      </c>
      <c r="AV14" s="7">
        <v>9.6</v>
      </c>
      <c r="AW14" s="7">
        <v>12</v>
      </c>
      <c r="AX14" s="7">
        <v>25.2</v>
      </c>
      <c r="AY14" s="7">
        <v>14.1</v>
      </c>
      <c r="AZ14" s="7">
        <v>38.700000000000003</v>
      </c>
      <c r="BA14" s="7">
        <v>10.9</v>
      </c>
      <c r="BB14" s="7">
        <v>43.3</v>
      </c>
      <c r="BC14" s="7">
        <v>0.30499999999999999</v>
      </c>
      <c r="BD14" s="7">
        <v>0.28399999999999997</v>
      </c>
      <c r="BE14" s="7">
        <v>8.9999999999999993E-3</v>
      </c>
      <c r="BF14" s="7">
        <v>0</v>
      </c>
      <c r="BG14" s="7">
        <v>0</v>
      </c>
      <c r="BH14" s="7">
        <v>60.5</v>
      </c>
      <c r="BI14" s="7">
        <v>0</v>
      </c>
      <c r="BJ14" s="7">
        <v>66.666666666666671</v>
      </c>
      <c r="BK14" s="7">
        <v>14.532999999999999</v>
      </c>
      <c r="BL14" s="7">
        <v>18.646999999999998</v>
      </c>
      <c r="BM14" s="7">
        <v>2.1000000000000001E-2</v>
      </c>
      <c r="BN14" s="7">
        <v>0.29099999999999998</v>
      </c>
      <c r="BO14" s="7">
        <v>43.6</v>
      </c>
      <c r="BP14" s="7">
        <v>23.6</v>
      </c>
      <c r="BQ14" s="7">
        <v>51.546391752577321</v>
      </c>
      <c r="BR14" s="7">
        <v>30.487804878048781</v>
      </c>
      <c r="BS14" s="7">
        <v>14.779</v>
      </c>
      <c r="BT14" s="7">
        <v>20.824000000000002</v>
      </c>
      <c r="BU14" s="7">
        <v>4.2999999999999997E-2</v>
      </c>
      <c r="BV14" s="7">
        <v>0.30300000000000005</v>
      </c>
      <c r="BW14" s="7">
        <v>41.8</v>
      </c>
      <c r="BX14" s="7">
        <v>28.1</v>
      </c>
      <c r="BY14" s="7">
        <v>54.945054945054949</v>
      </c>
      <c r="BZ14" s="7">
        <v>29.761904761904759</v>
      </c>
      <c r="CA14" s="7">
        <v>3.2930845225027441</v>
      </c>
      <c r="CB14" s="7">
        <v>5.0761421319796955</v>
      </c>
      <c r="CC14" s="7">
        <v>1.7472335468841</v>
      </c>
      <c r="CD14" s="7">
        <v>2.1818181818181817</v>
      </c>
      <c r="CE14" s="7">
        <v>2.4410089503661512</v>
      </c>
      <c r="CF14" s="9">
        <v>1.2711864406779663</v>
      </c>
      <c r="CG14" s="10">
        <v>0.59299999999999997</v>
      </c>
      <c r="CH14" s="7">
        <v>21.636999999999997</v>
      </c>
      <c r="CI14" s="7">
        <v>0.30499999999999999</v>
      </c>
      <c r="CJ14" s="7">
        <v>13.116999999999999</v>
      </c>
      <c r="CK14" s="7">
        <v>13</v>
      </c>
      <c r="CL14" s="7">
        <v>30</v>
      </c>
      <c r="CM14" s="7">
        <v>13.3</v>
      </c>
      <c r="CN14" s="7">
        <v>26.3</v>
      </c>
      <c r="CO14" s="7">
        <v>26.2</v>
      </c>
      <c r="CP14" s="7">
        <v>25.3</v>
      </c>
      <c r="CQ14" s="7">
        <v>26.7</v>
      </c>
      <c r="CR14" s="7">
        <v>0.23</v>
      </c>
      <c r="CS14" s="7">
        <v>0.69</v>
      </c>
      <c r="CT14" s="7">
        <v>1.2999999999999999E-2</v>
      </c>
      <c r="CU14" s="7">
        <v>0.184</v>
      </c>
      <c r="CV14" s="7">
        <v>23.3</v>
      </c>
      <c r="CW14" s="7">
        <v>26.7</v>
      </c>
      <c r="CX14" s="7">
        <v>37.593984962406012</v>
      </c>
      <c r="CY14" s="7">
        <v>29.239766081871341</v>
      </c>
      <c r="CZ14" s="7">
        <v>11.865000000000002</v>
      </c>
      <c r="DA14" s="7">
        <v>12.647</v>
      </c>
      <c r="DB14" s="7">
        <v>2.5999999999999999E-2</v>
      </c>
      <c r="DC14" s="7">
        <v>0.46899999999999997</v>
      </c>
      <c r="DD14" s="7">
        <v>20.9</v>
      </c>
      <c r="DE14" s="7">
        <v>16.899999999999999</v>
      </c>
      <c r="DF14" s="7">
        <v>34.246575342465754</v>
      </c>
      <c r="DG14" s="7">
        <v>24.390243902439025</v>
      </c>
      <c r="DH14" s="7">
        <v>19.732999999999997</v>
      </c>
      <c r="DI14" s="7">
        <v>20.334999999999997</v>
      </c>
      <c r="DJ14" s="7">
        <v>3.5999999999999997E-2</v>
      </c>
      <c r="DK14" s="7">
        <v>0.46700000000000003</v>
      </c>
      <c r="DL14" s="7">
        <v>24.8</v>
      </c>
      <c r="DM14" s="7">
        <v>20.6</v>
      </c>
      <c r="DN14" s="7">
        <v>35.460992907801419</v>
      </c>
      <c r="DO14" s="7">
        <v>25</v>
      </c>
      <c r="DP14" s="7">
        <v>2.5402201524132089</v>
      </c>
      <c r="DQ14" s="7">
        <v>2.2744503411675514</v>
      </c>
      <c r="DR14" s="7">
        <v>3.2051282051282048</v>
      </c>
      <c r="DS14" s="7">
        <v>2.42914979757085</v>
      </c>
      <c r="DT14" s="7">
        <v>2.3980815347721824</v>
      </c>
      <c r="DU14" s="38">
        <v>2.7027027027027026</v>
      </c>
      <c r="DV14" s="7">
        <v>0.77600000000000002</v>
      </c>
      <c r="DW14" s="7">
        <v>47.085000000000001</v>
      </c>
      <c r="DX14" s="7">
        <v>0.436</v>
      </c>
      <c r="DY14" s="7">
        <v>22.926000000000002</v>
      </c>
      <c r="DZ14" s="7">
        <v>16</v>
      </c>
      <c r="EA14" s="7">
        <v>11.9</v>
      </c>
      <c r="EB14" s="7">
        <v>7.9</v>
      </c>
      <c r="EC14" s="7">
        <v>14.5</v>
      </c>
      <c r="ED14" s="7">
        <v>13.1</v>
      </c>
      <c r="EE14" s="7">
        <v>20.6</v>
      </c>
      <c r="EF14" s="7">
        <v>23.6</v>
      </c>
      <c r="EG14" s="7">
        <v>0.47499999999999998</v>
      </c>
      <c r="EH14" s="7">
        <v>0.47599999999999998</v>
      </c>
      <c r="EI14" s="7" t="s">
        <v>248</v>
      </c>
      <c r="EJ14" s="7">
        <v>0</v>
      </c>
      <c r="EK14" s="7" t="s">
        <v>248</v>
      </c>
      <c r="EL14" s="7" t="s">
        <v>248</v>
      </c>
      <c r="EM14" s="7">
        <v>0</v>
      </c>
      <c r="EN14" s="7">
        <v>0</v>
      </c>
      <c r="EO14" s="7">
        <v>15.807</v>
      </c>
      <c r="EP14" s="7">
        <v>14.035</v>
      </c>
      <c r="EQ14" s="7">
        <v>2.1999999999999999E-2</v>
      </c>
      <c r="ER14" s="7">
        <v>0.42899999999999999</v>
      </c>
      <c r="ES14" s="7">
        <v>23.3</v>
      </c>
      <c r="ET14" s="7">
        <v>15.6</v>
      </c>
      <c r="EU14" s="7">
        <v>22.123893805309734</v>
      </c>
      <c r="EV14" s="7">
        <v>29.239766081871341</v>
      </c>
      <c r="EW14" s="7">
        <v>25.761000000000003</v>
      </c>
      <c r="EX14" s="7">
        <v>21.367000000000001</v>
      </c>
      <c r="EY14" s="7">
        <v>1.4999999999999999E-2</v>
      </c>
      <c r="EZ14" s="7">
        <v>0.25800000000000001</v>
      </c>
      <c r="FA14" s="7">
        <v>22.2</v>
      </c>
      <c r="FB14" s="7">
        <v>24.4</v>
      </c>
      <c r="FC14" s="7">
        <v>36.764705882352942</v>
      </c>
      <c r="FD14" s="7">
        <v>23.474178403755868</v>
      </c>
      <c r="FE14" s="7">
        <v>1.9267822736030829</v>
      </c>
      <c r="FF14" s="7">
        <v>1.3452914798206279</v>
      </c>
      <c r="FG14" s="7">
        <v>2.0891364902506964</v>
      </c>
      <c r="FH14" s="7">
        <v>2.0689655172413794</v>
      </c>
      <c r="FI14" s="7">
        <v>2.5167785234899331</v>
      </c>
      <c r="FJ14" s="38">
        <v>2.8063610851262863</v>
      </c>
      <c r="FK14" s="7">
        <v>0.503</v>
      </c>
      <c r="FL14" s="7">
        <v>24.690999999999999</v>
      </c>
      <c r="FM14" s="7">
        <v>0.251</v>
      </c>
      <c r="FN14" s="7">
        <v>15.407</v>
      </c>
      <c r="FO14" s="7">
        <v>14.5</v>
      </c>
      <c r="FP14" s="7">
        <v>10.199999999999999</v>
      </c>
      <c r="FQ14" s="7">
        <v>13.8</v>
      </c>
      <c r="FR14" s="7">
        <v>33</v>
      </c>
      <c r="FS14" s="7">
        <v>24.3</v>
      </c>
      <c r="FT14" s="7">
        <v>27.4</v>
      </c>
      <c r="FU14" s="7">
        <v>38.200000000000003</v>
      </c>
      <c r="FV14" s="7">
        <v>4.9589999999999996</v>
      </c>
      <c r="FW14" s="7">
        <v>3.5049999999999999</v>
      </c>
      <c r="FX14" s="7">
        <v>2.9000000000000001E-2</v>
      </c>
      <c r="FY14" s="7">
        <v>0.14199999999999999</v>
      </c>
      <c r="FZ14" s="7">
        <v>19.2</v>
      </c>
      <c r="GA14" s="7">
        <v>25.5</v>
      </c>
      <c r="GB14" s="7">
        <v>22.522522522522522</v>
      </c>
      <c r="GC14" s="7">
        <v>29.585798816568044</v>
      </c>
      <c r="GD14" s="7">
        <v>16.516000000000002</v>
      </c>
      <c r="GE14" s="7">
        <v>18.024000000000001</v>
      </c>
      <c r="GF14" s="7">
        <v>3.3000000000000002E-2</v>
      </c>
      <c r="GG14" s="7">
        <v>0.38500000000000001</v>
      </c>
      <c r="GH14" s="7">
        <v>28</v>
      </c>
      <c r="GI14" s="7">
        <v>19.3</v>
      </c>
      <c r="GJ14" s="7">
        <v>36.496350364963497</v>
      </c>
      <c r="GK14" s="7">
        <v>18.18181818181818</v>
      </c>
      <c r="GL14" s="7">
        <v>18.792999999999999</v>
      </c>
      <c r="GM14" s="7">
        <v>18.597000000000001</v>
      </c>
      <c r="GN14" s="7">
        <v>2.8000000000000001E-2</v>
      </c>
      <c r="GO14" s="7">
        <v>0.56400000000000006</v>
      </c>
      <c r="GP14" s="7">
        <v>26.7</v>
      </c>
      <c r="GQ14" s="7">
        <v>20.2</v>
      </c>
      <c r="GR14" s="7">
        <v>15.723270440251572</v>
      </c>
      <c r="GS14" s="7">
        <v>12.919896640826874</v>
      </c>
      <c r="GT14" s="7">
        <v>0.89472114524306601</v>
      </c>
      <c r="GU14" s="7">
        <v>0.87310826542491271</v>
      </c>
      <c r="GV14" s="7">
        <v>2.8985507246376816</v>
      </c>
      <c r="GW14" s="7">
        <v>2.915451895043732</v>
      </c>
      <c r="GX14" s="7">
        <v>3.0832476875642345</v>
      </c>
      <c r="GY14" s="38">
        <v>2.6714158504007122</v>
      </c>
      <c r="GZ14" s="7">
        <v>0.20200000000000001</v>
      </c>
      <c r="HA14" s="7">
        <v>10.343999999999999</v>
      </c>
      <c r="HB14" s="7">
        <v>9.9000000000000005E-2</v>
      </c>
      <c r="HC14" s="7">
        <v>6.5990000000000002</v>
      </c>
      <c r="HD14" s="7">
        <v>9.6999999999999993</v>
      </c>
      <c r="HE14" s="7">
        <v>14.1</v>
      </c>
      <c r="HF14" s="7">
        <v>7.8</v>
      </c>
      <c r="HG14" s="7">
        <v>24.6</v>
      </c>
      <c r="HH14" s="7">
        <v>29.3</v>
      </c>
      <c r="HI14" s="7">
        <v>38</v>
      </c>
      <c r="HJ14" s="7">
        <v>29.6</v>
      </c>
      <c r="HK14" s="7">
        <v>3.8010000000000002</v>
      </c>
      <c r="HL14" s="7">
        <v>4.4349999999999996</v>
      </c>
      <c r="HM14" s="7">
        <v>2.3E-2</v>
      </c>
      <c r="HN14" s="7">
        <v>0.106</v>
      </c>
      <c r="HO14" s="7">
        <v>31.8</v>
      </c>
      <c r="HP14" s="7">
        <v>35.4</v>
      </c>
      <c r="HQ14" s="7">
        <v>44.642857142857139</v>
      </c>
      <c r="HR14" s="7">
        <v>39.0625</v>
      </c>
      <c r="HS14" s="7">
        <v>11.812999999999999</v>
      </c>
      <c r="HT14" s="7">
        <v>10.919</v>
      </c>
      <c r="HU14" s="7">
        <v>2.5000000000000001E-2</v>
      </c>
      <c r="HV14" s="7">
        <v>0.29399999999999998</v>
      </c>
      <c r="HW14" s="7">
        <v>36.200000000000003</v>
      </c>
      <c r="HX14" s="7">
        <v>36.4</v>
      </c>
      <c r="HY14" s="7">
        <v>30.487804878048781</v>
      </c>
      <c r="HZ14" s="7">
        <v>30.674846625766872</v>
      </c>
      <c r="IA14" s="7">
        <v>10.541</v>
      </c>
      <c r="IB14" s="7">
        <v>13.640999999999998</v>
      </c>
      <c r="IC14" s="7">
        <v>4.4999999999999998E-2</v>
      </c>
      <c r="ID14" s="7">
        <v>0.221</v>
      </c>
      <c r="IE14" s="7">
        <v>37.6</v>
      </c>
      <c r="IF14" s="7">
        <v>20.9</v>
      </c>
      <c r="IG14" s="7">
        <v>20.408163265306122</v>
      </c>
      <c r="IH14" s="7">
        <v>18.939393939393938</v>
      </c>
      <c r="II14" s="7">
        <v>1.6189962223421479</v>
      </c>
      <c r="IJ14" s="7">
        <v>1.5045135406218657</v>
      </c>
      <c r="IK14" s="7">
        <v>5.9171597633136095</v>
      </c>
      <c r="IL14" s="7">
        <v>4.3795620437956204</v>
      </c>
      <c r="IM14" s="7">
        <v>4.7318611987381702</v>
      </c>
      <c r="IN14" s="7">
        <v>4.2372881355932206</v>
      </c>
    </row>
    <row r="15" spans="1:248">
      <c r="A15" s="1" t="s">
        <v>35</v>
      </c>
      <c r="B15" s="2" t="s">
        <v>8</v>
      </c>
      <c r="C15" s="3" t="s">
        <v>8</v>
      </c>
      <c r="D15" s="4" t="s">
        <v>174</v>
      </c>
      <c r="E15" s="4" t="s">
        <v>9</v>
      </c>
      <c r="F15" s="43" t="s">
        <v>10</v>
      </c>
      <c r="G15" s="4"/>
      <c r="H15" s="4"/>
      <c r="I15" s="4"/>
      <c r="J15" s="4"/>
      <c r="K15" s="4"/>
      <c r="L15" s="4">
        <v>0</v>
      </c>
      <c r="M15" s="4"/>
      <c r="N15" s="4">
        <v>1700</v>
      </c>
      <c r="O15" s="4"/>
      <c r="P15" s="4"/>
      <c r="Q15" s="4"/>
      <c r="R15" s="49">
        <v>111000</v>
      </c>
      <c r="S15" s="4" t="s">
        <v>11</v>
      </c>
      <c r="T15" s="4">
        <v>690</v>
      </c>
      <c r="U15" s="4">
        <v>370</v>
      </c>
      <c r="V15" s="4">
        <v>390</v>
      </c>
      <c r="W15" s="4">
        <v>225</v>
      </c>
      <c r="X15" s="4">
        <v>94.9</v>
      </c>
      <c r="Y15" s="4">
        <v>69.2</v>
      </c>
      <c r="Z15" s="4">
        <v>38.1</v>
      </c>
      <c r="AA15" s="7">
        <v>1.7409674999999999E-2</v>
      </c>
      <c r="AB15" s="7">
        <v>689.87987324250003</v>
      </c>
      <c r="AC15" s="44">
        <v>79580000</v>
      </c>
      <c r="AD15" s="46" t="s">
        <v>36</v>
      </c>
      <c r="AE15" s="10">
        <v>1</v>
      </c>
      <c r="AF15" s="7">
        <v>880</v>
      </c>
      <c r="AG15" s="7">
        <v>1</v>
      </c>
      <c r="AH15" s="7">
        <v>32</v>
      </c>
      <c r="AI15" s="7">
        <v>0</v>
      </c>
      <c r="AJ15" s="7">
        <v>285</v>
      </c>
      <c r="AK15" s="7">
        <v>7.8</v>
      </c>
      <c r="AL15" s="7">
        <v>17.399999999999999</v>
      </c>
      <c r="AM15" s="7">
        <v>10</v>
      </c>
      <c r="AN15" s="7">
        <v>33.299999999999997</v>
      </c>
      <c r="AO15" s="7">
        <v>4.4000000000000004</v>
      </c>
      <c r="AP15" s="9">
        <v>15.4</v>
      </c>
      <c r="AQ15" s="10">
        <v>6</v>
      </c>
      <c r="AR15" s="7">
        <v>0.53300000000000003</v>
      </c>
      <c r="AS15" s="7">
        <v>200.21399999999997</v>
      </c>
      <c r="AT15" s="7">
        <v>0.374</v>
      </c>
      <c r="AU15" s="7">
        <v>104.276</v>
      </c>
      <c r="AV15" s="7">
        <v>19.3</v>
      </c>
      <c r="AW15" s="7">
        <v>19.2</v>
      </c>
      <c r="AX15" s="7">
        <v>12.9</v>
      </c>
      <c r="AY15" s="7">
        <v>26.62</v>
      </c>
      <c r="AZ15" s="7">
        <v>25.01</v>
      </c>
      <c r="BA15" s="7">
        <v>45.37</v>
      </c>
      <c r="BB15" s="7">
        <v>37.81</v>
      </c>
      <c r="BC15" s="7">
        <v>0.78</v>
      </c>
      <c r="BD15" s="7">
        <v>1.05</v>
      </c>
      <c r="BE15" s="7" t="s">
        <v>248</v>
      </c>
      <c r="BF15" s="7">
        <v>0</v>
      </c>
      <c r="BG15" s="7" t="s">
        <v>248</v>
      </c>
      <c r="BH15" s="7" t="s">
        <v>248</v>
      </c>
      <c r="BI15" s="7">
        <v>0</v>
      </c>
      <c r="BJ15" s="7">
        <v>0</v>
      </c>
      <c r="BK15" s="7">
        <v>75.890999999999991</v>
      </c>
      <c r="BL15" s="7">
        <v>81.628</v>
      </c>
      <c r="BM15" s="7">
        <v>6.2E-2</v>
      </c>
      <c r="BN15" s="7">
        <v>2.702</v>
      </c>
      <c r="BO15" s="7">
        <v>77.2</v>
      </c>
      <c r="BP15" s="7">
        <v>63.6</v>
      </c>
      <c r="BQ15" s="7">
        <v>23.148148148148149</v>
      </c>
      <c r="BR15" s="7">
        <v>29.585798816568044</v>
      </c>
      <c r="BS15" s="7">
        <v>98.887999999999991</v>
      </c>
      <c r="BT15" s="7">
        <v>104.839</v>
      </c>
      <c r="BU15" s="7">
        <v>0.1</v>
      </c>
      <c r="BV15" s="7">
        <v>2.5640000000000001</v>
      </c>
      <c r="BW15" s="7">
        <v>52.5</v>
      </c>
      <c r="BX15" s="7">
        <v>65.5</v>
      </c>
      <c r="BY15" s="7">
        <v>16.33986928104575</v>
      </c>
      <c r="BZ15" s="7">
        <v>11.363636363636363</v>
      </c>
      <c r="CA15" s="7">
        <v>1.5706806282722514</v>
      </c>
      <c r="CB15" s="7">
        <v>4.7619047619047619</v>
      </c>
      <c r="CC15" s="7">
        <v>0.87234661238732192</v>
      </c>
      <c r="CD15" s="7">
        <v>0.86009174311926606</v>
      </c>
      <c r="CE15" s="7">
        <v>0.83194675540765395</v>
      </c>
      <c r="CF15" s="9">
        <v>0.86107921928817455</v>
      </c>
      <c r="CG15" s="10">
        <v>0.65700000000000003</v>
      </c>
      <c r="CH15" s="7">
        <v>200.983</v>
      </c>
      <c r="CI15" s="7">
        <v>0.27700000000000002</v>
      </c>
      <c r="CJ15" s="7">
        <v>104.062</v>
      </c>
      <c r="CK15" s="7">
        <v>6.9</v>
      </c>
      <c r="CL15" s="7">
        <v>15.1</v>
      </c>
      <c r="CM15" s="7">
        <v>11.6</v>
      </c>
      <c r="CN15" s="7">
        <v>37.43</v>
      </c>
      <c r="CO15" s="7">
        <v>32.44</v>
      </c>
      <c r="CP15" s="7">
        <v>42.15</v>
      </c>
      <c r="CQ15" s="7">
        <v>43.9</v>
      </c>
      <c r="CR15" s="7">
        <v>19.462</v>
      </c>
      <c r="CS15" s="7">
        <v>18.821999999999999</v>
      </c>
      <c r="CT15" s="7">
        <v>4.4999999999999998E-2</v>
      </c>
      <c r="CU15" s="7">
        <v>1.4390000000000001</v>
      </c>
      <c r="CV15" s="7">
        <v>32.200000000000003</v>
      </c>
      <c r="CW15" s="7">
        <v>24.7</v>
      </c>
      <c r="CX15" s="7">
        <v>12.626262626262626</v>
      </c>
      <c r="CY15" s="7">
        <v>6.337135614702154</v>
      </c>
      <c r="CZ15" s="7">
        <v>118.53900000000002</v>
      </c>
      <c r="DA15" s="7">
        <v>93.64</v>
      </c>
      <c r="DB15" s="7">
        <v>5.7000000000000002E-2</v>
      </c>
      <c r="DC15" s="7">
        <v>2.1720000000000002</v>
      </c>
      <c r="DD15" s="7">
        <v>44.3</v>
      </c>
      <c r="DE15" s="7">
        <v>32</v>
      </c>
      <c r="DF15" s="7">
        <v>16.611295681063122</v>
      </c>
      <c r="DG15" s="7">
        <v>11.627906976744185</v>
      </c>
      <c r="DH15" s="7">
        <v>73.536000000000001</v>
      </c>
      <c r="DI15" s="7">
        <v>80.419000000000011</v>
      </c>
      <c r="DJ15" s="7">
        <v>6.3E-2</v>
      </c>
      <c r="DK15" s="7">
        <v>3.0949999999999998</v>
      </c>
      <c r="DL15" s="7">
        <v>41.5</v>
      </c>
      <c r="DM15" s="7">
        <v>27.7</v>
      </c>
      <c r="DN15" s="7">
        <v>27.027027027027028</v>
      </c>
      <c r="DO15" s="7">
        <v>12.285012285012286</v>
      </c>
      <c r="DP15" s="7">
        <v>0.55607043558850788</v>
      </c>
      <c r="DQ15" s="7">
        <v>0.45669051606028316</v>
      </c>
      <c r="DR15" s="7">
        <v>0.65602449158101894</v>
      </c>
      <c r="DS15" s="7">
        <v>0.65174885943949601</v>
      </c>
      <c r="DT15" s="7">
        <v>0.77339520494972935</v>
      </c>
      <c r="DU15" s="38">
        <v>1.0380622837370241</v>
      </c>
      <c r="DV15" s="7">
        <v>2.4769999999999999</v>
      </c>
      <c r="DW15" s="7">
        <v>204.71299999999999</v>
      </c>
      <c r="DX15" s="7">
        <v>0.86099999999999999</v>
      </c>
      <c r="DY15" s="7">
        <v>87.417000000000002</v>
      </c>
      <c r="DZ15" s="7">
        <v>26</v>
      </c>
      <c r="EA15" s="7">
        <v>27</v>
      </c>
      <c r="EB15" s="7">
        <v>22.7</v>
      </c>
      <c r="EC15" s="7">
        <v>31</v>
      </c>
      <c r="ED15" s="7">
        <v>34.1</v>
      </c>
      <c r="EE15" s="7">
        <v>32.1</v>
      </c>
      <c r="EF15" s="7">
        <v>33.799999999999997</v>
      </c>
      <c r="EG15" s="7">
        <v>1.575</v>
      </c>
      <c r="EH15" s="7">
        <v>2.121</v>
      </c>
      <c r="EI15" s="7">
        <v>1.4999999999999999E-2</v>
      </c>
      <c r="EJ15" s="7">
        <v>0.70299999999999996</v>
      </c>
      <c r="EK15" s="7">
        <v>7.9</v>
      </c>
      <c r="EL15" s="7">
        <v>13.1</v>
      </c>
      <c r="EM15" s="7">
        <v>9.2592592592592595</v>
      </c>
      <c r="EN15" s="7">
        <v>7.6530612244897958</v>
      </c>
      <c r="EO15" s="7">
        <v>84.132000000000005</v>
      </c>
      <c r="EP15" s="7">
        <v>83.382999999999996</v>
      </c>
      <c r="EQ15" s="7">
        <v>4.2999999999999997E-2</v>
      </c>
      <c r="ER15" s="7">
        <v>2.1799999999999997</v>
      </c>
      <c r="ES15" s="7">
        <v>44.6</v>
      </c>
      <c r="ET15" s="7">
        <v>42.3</v>
      </c>
      <c r="EU15" s="7">
        <v>19.23076923076923</v>
      </c>
      <c r="EV15" s="7">
        <v>9.1743119266055047</v>
      </c>
      <c r="EW15" s="7">
        <v>75.132000000000005</v>
      </c>
      <c r="EX15" s="7">
        <v>74.533000000000001</v>
      </c>
      <c r="EY15" s="7">
        <v>3.5999999999999997E-2</v>
      </c>
      <c r="EZ15" s="7">
        <v>1.589</v>
      </c>
      <c r="FA15" s="7">
        <v>48.6</v>
      </c>
      <c r="FB15" s="7">
        <v>70.5</v>
      </c>
      <c r="FC15" s="7">
        <v>16.077170418006432</v>
      </c>
      <c r="FD15" s="7">
        <v>23.696682464454977</v>
      </c>
      <c r="FE15" s="7">
        <v>1.214574898785425</v>
      </c>
      <c r="FF15" s="7">
        <v>0.81015392924655683</v>
      </c>
      <c r="FG15" s="7">
        <v>0.84459459459459463</v>
      </c>
      <c r="FH15" s="7">
        <v>0.78616352201257866</v>
      </c>
      <c r="FI15" s="7">
        <v>0.94014415543716712</v>
      </c>
      <c r="FJ15" s="38">
        <v>1.1078286558345642</v>
      </c>
      <c r="FK15" s="7">
        <v>0.85799999999999998</v>
      </c>
      <c r="FL15" s="7">
        <v>65.276999999999987</v>
      </c>
      <c r="FM15" s="7">
        <v>0.34499999999999997</v>
      </c>
      <c r="FN15" s="7">
        <v>39.051000000000002</v>
      </c>
      <c r="FO15" s="7">
        <v>5.1929999999999996</v>
      </c>
      <c r="FP15" s="7">
        <v>17.600000000000001</v>
      </c>
      <c r="FQ15" s="7">
        <v>12.2</v>
      </c>
      <c r="FR15" s="7">
        <v>35.299999999999997</v>
      </c>
      <c r="FS15" s="7">
        <v>39.299999999999997</v>
      </c>
      <c r="FT15" s="7">
        <v>56.4</v>
      </c>
      <c r="FU15" s="7">
        <v>54.6</v>
      </c>
      <c r="FV15" s="7">
        <v>3.0539999999999998</v>
      </c>
      <c r="FW15" s="7">
        <v>3.0569999999999999</v>
      </c>
      <c r="FX15" s="7" t="s">
        <v>248</v>
      </c>
      <c r="FY15" s="7">
        <v>0</v>
      </c>
      <c r="FZ15" s="7" t="s">
        <v>248</v>
      </c>
      <c r="GA15" s="7" t="s">
        <v>248</v>
      </c>
      <c r="GB15" s="7">
        <v>0</v>
      </c>
      <c r="GC15" s="7">
        <v>0</v>
      </c>
      <c r="GD15" s="7">
        <v>54.875999999999998</v>
      </c>
      <c r="GE15" s="7">
        <v>49.137</v>
      </c>
      <c r="GF15" s="7">
        <v>5.8000000000000003E-2</v>
      </c>
      <c r="GG15" s="7">
        <v>1.7149999999999999</v>
      </c>
      <c r="GH15" s="7">
        <v>38.4</v>
      </c>
      <c r="GI15" s="7">
        <v>23</v>
      </c>
      <c r="GJ15" s="7">
        <v>15.015015015015015</v>
      </c>
      <c r="GK15" s="7">
        <v>13.297872340425531</v>
      </c>
      <c r="GL15" s="7">
        <v>29.411000000000001</v>
      </c>
      <c r="GM15" s="7">
        <v>27.27</v>
      </c>
      <c r="GN15" s="7">
        <v>1.6E-2</v>
      </c>
      <c r="GO15" s="7">
        <v>1.4329999999999998</v>
      </c>
      <c r="GP15" s="7">
        <v>22.7</v>
      </c>
      <c r="GQ15" s="7">
        <v>24.8</v>
      </c>
      <c r="GR15" s="7">
        <v>16.891891891891891</v>
      </c>
      <c r="GS15" s="7">
        <v>22.522522522522522</v>
      </c>
      <c r="GT15" s="7">
        <v>0.83635349874546971</v>
      </c>
      <c r="GU15" s="7">
        <v>1.2091898428053205</v>
      </c>
      <c r="GV15" s="7">
        <v>1.1127596439169138</v>
      </c>
      <c r="GW15" s="7">
        <v>0.55855520387264934</v>
      </c>
      <c r="GX15" s="7">
        <v>2.7675276752767526</v>
      </c>
      <c r="GY15" s="38">
        <v>1.8484288354898337</v>
      </c>
      <c r="GZ15" s="7">
        <v>0.56399999999999995</v>
      </c>
      <c r="HA15" s="7">
        <v>53.313000000000002</v>
      </c>
      <c r="HB15" s="7">
        <v>0.24099999999999999</v>
      </c>
      <c r="HC15" s="7">
        <v>28.75</v>
      </c>
      <c r="HD15" s="7">
        <v>18.13</v>
      </c>
      <c r="HE15" s="7">
        <v>15.77</v>
      </c>
      <c r="HF15" s="7">
        <v>8.0399999999999991</v>
      </c>
      <c r="HG15" s="7">
        <v>18.690000000000001</v>
      </c>
      <c r="HH15" s="7">
        <v>20.07</v>
      </c>
      <c r="HI15" s="7">
        <v>26.67</v>
      </c>
      <c r="HJ15" s="7">
        <v>34.06</v>
      </c>
      <c r="HK15" s="7">
        <v>4.8460000000000001</v>
      </c>
      <c r="HL15" s="7">
        <v>4.5999999999999996</v>
      </c>
      <c r="HM15" s="7">
        <v>9.0999999999999998E-2</v>
      </c>
      <c r="HN15" s="7">
        <v>0.10100000000000001</v>
      </c>
      <c r="HO15" s="7">
        <v>36.15</v>
      </c>
      <c r="HP15" s="7" t="s">
        <v>248</v>
      </c>
      <c r="HQ15" s="7">
        <v>46.511627906976749</v>
      </c>
      <c r="HR15" s="7">
        <v>0</v>
      </c>
      <c r="HS15" s="7">
        <v>25.370999999999999</v>
      </c>
      <c r="HT15" s="7">
        <v>30.466000000000001</v>
      </c>
      <c r="HU15" s="7">
        <v>2.3E-2</v>
      </c>
      <c r="HV15" s="7">
        <v>1.4590000000000001</v>
      </c>
      <c r="HW15" s="7">
        <v>15.05</v>
      </c>
      <c r="HX15" s="7">
        <v>22.97</v>
      </c>
      <c r="HY15" s="7">
        <v>5.7803468208092488</v>
      </c>
      <c r="HZ15" s="7">
        <v>9.6852300242130749</v>
      </c>
      <c r="IA15" s="7">
        <v>22.58</v>
      </c>
      <c r="IB15" s="7">
        <v>25.509</v>
      </c>
      <c r="IC15" s="7">
        <v>2.8000000000000001E-2</v>
      </c>
      <c r="ID15" s="7">
        <v>0.98799999999999999</v>
      </c>
      <c r="IE15" s="7">
        <v>23.73</v>
      </c>
      <c r="IF15" s="7">
        <v>15.97</v>
      </c>
      <c r="IG15" s="7">
        <v>14.634146341463415</v>
      </c>
      <c r="IH15" s="7">
        <v>11.07011070110701</v>
      </c>
      <c r="II15" s="7">
        <v>0.32844317932997591</v>
      </c>
      <c r="IJ15" s="7">
        <v>0.28066236317709797</v>
      </c>
      <c r="IK15" s="7">
        <v>1.4150943396226414</v>
      </c>
      <c r="IL15" s="7">
        <v>1.3605442176870748</v>
      </c>
      <c r="IM15" s="7">
        <v>3.7220843672456572</v>
      </c>
      <c r="IN15" s="7">
        <v>4.0650406504065044</v>
      </c>
    </row>
    <row r="16" spans="1:248">
      <c r="A16" s="1" t="s">
        <v>37</v>
      </c>
      <c r="B16" s="2" t="s">
        <v>8</v>
      </c>
      <c r="C16" s="3" t="s">
        <v>8</v>
      </c>
      <c r="D16" s="4" t="s">
        <v>175</v>
      </c>
      <c r="E16" s="4" t="s">
        <v>15</v>
      </c>
      <c r="F16" s="43" t="s">
        <v>10</v>
      </c>
      <c r="G16" s="4"/>
      <c r="H16" s="4"/>
      <c r="I16" s="4"/>
      <c r="J16" s="4"/>
      <c r="K16" s="4"/>
      <c r="L16" s="4">
        <v>0</v>
      </c>
      <c r="M16" s="4"/>
      <c r="N16" s="4">
        <v>1820</v>
      </c>
      <c r="O16" s="4">
        <v>31500</v>
      </c>
      <c r="P16" s="4">
        <v>36900</v>
      </c>
      <c r="Q16" s="4">
        <v>-6.8715812369459867E-2</v>
      </c>
      <c r="R16" s="4">
        <v>34200</v>
      </c>
      <c r="S16" s="4" t="s">
        <v>11</v>
      </c>
      <c r="T16" s="4">
        <v>151</v>
      </c>
      <c r="U16" s="4">
        <v>267</v>
      </c>
      <c r="V16" s="4">
        <v>381</v>
      </c>
      <c r="W16" s="4">
        <v>175</v>
      </c>
      <c r="X16" s="4">
        <v>81.5</v>
      </c>
      <c r="Y16" s="4">
        <v>57.2</v>
      </c>
      <c r="Z16" s="4">
        <v>40.5</v>
      </c>
      <c r="AA16" s="7">
        <v>8.1413712999999999E-2</v>
      </c>
      <c r="AB16" s="7">
        <v>150.87706529337001</v>
      </c>
      <c r="AC16" s="44">
        <v>66690000</v>
      </c>
      <c r="AD16" s="46" t="s">
        <v>38</v>
      </c>
      <c r="AE16" s="10">
        <v>0</v>
      </c>
      <c r="AF16" s="7">
        <v>0</v>
      </c>
      <c r="AG16" s="7">
        <v>1</v>
      </c>
      <c r="AH16" s="7">
        <v>11</v>
      </c>
      <c r="AI16" s="7">
        <v>0</v>
      </c>
      <c r="AJ16" s="7">
        <v>116</v>
      </c>
      <c r="AK16" s="7">
        <v>13.8</v>
      </c>
      <c r="AL16" s="7">
        <v>16.3</v>
      </c>
      <c r="AM16" s="7">
        <v>13.7</v>
      </c>
      <c r="AN16" s="7">
        <v>18.5</v>
      </c>
      <c r="AO16" s="7">
        <v>2.2999999999999998</v>
      </c>
      <c r="AP16" s="9">
        <v>7</v>
      </c>
      <c r="AQ16" s="10">
        <v>2</v>
      </c>
      <c r="AR16" s="7">
        <v>0.23200000000000001</v>
      </c>
      <c r="AS16" s="7">
        <v>47.96</v>
      </c>
      <c r="AT16" s="7">
        <v>0.126</v>
      </c>
      <c r="AU16" s="7">
        <v>23.518999999999998</v>
      </c>
      <c r="AV16" s="7">
        <v>9.1999999999999993</v>
      </c>
      <c r="AW16" s="7">
        <v>13.6</v>
      </c>
      <c r="AX16" s="7">
        <v>13.3</v>
      </c>
      <c r="AY16" s="7">
        <v>16.899999999999999</v>
      </c>
      <c r="AZ16" s="7">
        <v>12.3</v>
      </c>
      <c r="BA16" s="7">
        <v>28.1</v>
      </c>
      <c r="BB16" s="7">
        <v>27.8</v>
      </c>
      <c r="BC16" s="7">
        <v>2.0820000000000003</v>
      </c>
      <c r="BD16" s="7">
        <v>2.2130000000000001</v>
      </c>
      <c r="BE16" s="7" t="s">
        <v>248</v>
      </c>
      <c r="BF16" s="7">
        <v>0</v>
      </c>
      <c r="BG16" s="7" t="s">
        <v>248</v>
      </c>
      <c r="BH16" s="7" t="s">
        <v>248</v>
      </c>
      <c r="BI16" s="7">
        <v>0</v>
      </c>
      <c r="BJ16" s="7">
        <v>0</v>
      </c>
      <c r="BK16" s="7">
        <v>17.470000000000002</v>
      </c>
      <c r="BL16" s="7">
        <v>25.711999999999996</v>
      </c>
      <c r="BM16" s="7">
        <v>0.121</v>
      </c>
      <c r="BN16" s="7">
        <v>0</v>
      </c>
      <c r="BO16" s="7" t="s">
        <v>248</v>
      </c>
      <c r="BP16" s="7" t="s">
        <v>248</v>
      </c>
      <c r="BQ16" s="7">
        <v>0</v>
      </c>
      <c r="BR16" s="7">
        <v>0</v>
      </c>
      <c r="BS16" s="7">
        <v>16.494000000000003</v>
      </c>
      <c r="BT16" s="7">
        <v>18.864999999999998</v>
      </c>
      <c r="BU16" s="7">
        <v>0.191</v>
      </c>
      <c r="BV16" s="7">
        <v>0.35699999999999998</v>
      </c>
      <c r="BW16" s="7">
        <v>25.3</v>
      </c>
      <c r="BX16" s="7">
        <v>38.700000000000003</v>
      </c>
      <c r="BY16" s="7">
        <v>25.773195876288661</v>
      </c>
      <c r="BZ16" s="7">
        <v>15.24390243902439</v>
      </c>
      <c r="CA16" s="7">
        <v>0.87693656825489619</v>
      </c>
      <c r="CB16" s="7">
        <v>9.0634441087613293</v>
      </c>
      <c r="CC16" s="7">
        <v>0.8370535714285714</v>
      </c>
      <c r="CD16" s="7">
        <v>0.77399380804953566</v>
      </c>
      <c r="CE16" s="7">
        <v>1.0204081632653061</v>
      </c>
      <c r="CF16" s="9">
        <v>1.124859392575928</v>
      </c>
      <c r="CG16" s="10">
        <v>0.16600000000000001</v>
      </c>
      <c r="CH16" s="7">
        <v>58.353000000000002</v>
      </c>
      <c r="CI16" s="7">
        <v>0.14099999999999999</v>
      </c>
      <c r="CJ16" s="7">
        <v>35.893999999999998</v>
      </c>
      <c r="CK16" s="7">
        <v>42.3</v>
      </c>
      <c r="CL16" s="7">
        <v>10.8</v>
      </c>
      <c r="CM16" s="7">
        <v>10</v>
      </c>
      <c r="CN16" s="7">
        <v>22.37</v>
      </c>
      <c r="CO16" s="7">
        <v>21.2</v>
      </c>
      <c r="CP16" s="7">
        <v>23.67</v>
      </c>
      <c r="CQ16" s="7">
        <v>34.32</v>
      </c>
      <c r="CR16" s="7">
        <v>0.45600000000000002</v>
      </c>
      <c r="CS16" s="7">
        <v>0.25800000000000001</v>
      </c>
      <c r="CT16" s="7" t="s">
        <v>248</v>
      </c>
      <c r="CU16" s="7">
        <v>0</v>
      </c>
      <c r="CV16" s="7" t="s">
        <v>248</v>
      </c>
      <c r="CW16" s="7" t="s">
        <v>248</v>
      </c>
      <c r="CX16" s="7">
        <v>0</v>
      </c>
      <c r="CY16" s="7">
        <v>0</v>
      </c>
      <c r="CZ16" s="7">
        <v>14.833</v>
      </c>
      <c r="DA16" s="7">
        <v>12.157999999999998</v>
      </c>
      <c r="DB16" s="7">
        <v>0.14599999999999999</v>
      </c>
      <c r="DC16" s="7">
        <v>0.60599999999999998</v>
      </c>
      <c r="DD16" s="7">
        <v>29.6</v>
      </c>
      <c r="DE16" s="7">
        <v>30.1</v>
      </c>
      <c r="DF16" s="7">
        <v>15.384615384615383</v>
      </c>
      <c r="DG16" s="7">
        <v>9.4339622641509422</v>
      </c>
      <c r="DH16" s="7">
        <v>16.095999999999997</v>
      </c>
      <c r="DI16" s="7">
        <v>15.775</v>
      </c>
      <c r="DJ16" s="7">
        <v>8.3000000000000004E-2</v>
      </c>
      <c r="DK16" s="7">
        <v>1.665</v>
      </c>
      <c r="DL16" s="7">
        <v>36.5</v>
      </c>
      <c r="DM16" s="7">
        <v>31.3</v>
      </c>
      <c r="DN16" s="7">
        <v>17.182130584192439</v>
      </c>
      <c r="DO16" s="7">
        <v>10.204081632653061</v>
      </c>
      <c r="DP16" s="7">
        <v>2.159827213822894</v>
      </c>
      <c r="DQ16" s="7">
        <v>3.3783783783783785</v>
      </c>
      <c r="DR16" s="7">
        <v>0.70175438596491224</v>
      </c>
      <c r="DS16" s="7">
        <v>0.61677631578947367</v>
      </c>
      <c r="DT16" s="7">
        <v>1.0431154381084839</v>
      </c>
      <c r="DU16" s="38">
        <v>0.77220077220077221</v>
      </c>
      <c r="DV16" s="7">
        <v>0.245</v>
      </c>
      <c r="DW16" s="7">
        <v>119.98199999999999</v>
      </c>
      <c r="DX16" s="7">
        <v>0.224</v>
      </c>
      <c r="DY16" s="7">
        <v>66.819999999999993</v>
      </c>
      <c r="DZ16" s="7">
        <v>20.9</v>
      </c>
      <c r="EA16" s="7">
        <v>17.3</v>
      </c>
      <c r="EB16" s="7">
        <v>27.1</v>
      </c>
      <c r="EC16" s="7">
        <v>21.5</v>
      </c>
      <c r="ED16" s="7">
        <v>24.6</v>
      </c>
      <c r="EE16" s="7">
        <v>35.9</v>
      </c>
      <c r="EF16" s="7">
        <v>34.4</v>
      </c>
      <c r="EG16" s="7">
        <v>4.3289999999999997</v>
      </c>
      <c r="EH16" s="7">
        <v>3.6320000000000001</v>
      </c>
      <c r="EI16" s="7" t="s">
        <v>248</v>
      </c>
      <c r="EJ16" s="7">
        <v>0</v>
      </c>
      <c r="EK16" s="7" t="s">
        <v>248</v>
      </c>
      <c r="EL16" s="7" t="s">
        <v>248</v>
      </c>
      <c r="EM16" s="7">
        <v>0</v>
      </c>
      <c r="EN16" s="7">
        <v>0</v>
      </c>
      <c r="EO16" s="7">
        <v>26.074000000000002</v>
      </c>
      <c r="EP16" s="7">
        <v>29.028000000000002</v>
      </c>
      <c r="EQ16" s="7">
        <v>0.51100000000000001</v>
      </c>
      <c r="ER16" s="7">
        <v>0</v>
      </c>
      <c r="ES16" s="7" t="s">
        <v>248</v>
      </c>
      <c r="ET16" s="7" t="s">
        <v>248</v>
      </c>
      <c r="EU16" s="7">
        <v>0</v>
      </c>
      <c r="EV16" s="7">
        <v>0</v>
      </c>
      <c r="EW16" s="7">
        <v>18.298999999999999</v>
      </c>
      <c r="EX16" s="7">
        <v>20.416</v>
      </c>
      <c r="EY16" s="7">
        <v>0.33100000000000002</v>
      </c>
      <c r="EZ16" s="7">
        <v>0</v>
      </c>
      <c r="FA16" s="7" t="s">
        <v>248</v>
      </c>
      <c r="FB16" s="7" t="s">
        <v>248</v>
      </c>
      <c r="FC16" s="7">
        <v>0</v>
      </c>
      <c r="FD16" s="7">
        <v>0</v>
      </c>
      <c r="FE16" s="7">
        <v>0.47694753577106519</v>
      </c>
      <c r="FF16" s="7">
        <v>0.68902158934313273</v>
      </c>
      <c r="FG16" s="7">
        <v>0.47007207771858356</v>
      </c>
      <c r="FH16" s="7">
        <v>0.4848093083387201</v>
      </c>
      <c r="FI16" s="7">
        <v>0.57937427578215528</v>
      </c>
      <c r="FJ16" s="38">
        <v>0.52928722653493299</v>
      </c>
      <c r="FK16" s="7">
        <v>0.35899999999999999</v>
      </c>
      <c r="FL16" s="7">
        <v>74.382000000000005</v>
      </c>
      <c r="FM16" s="7">
        <v>0.20699999999999999</v>
      </c>
      <c r="FN16" s="7">
        <v>33.198999999999998</v>
      </c>
      <c r="FO16" s="7">
        <v>19.399999999999999</v>
      </c>
      <c r="FP16" s="7">
        <v>6.4</v>
      </c>
      <c r="FQ16" s="7">
        <v>9.3000000000000007</v>
      </c>
      <c r="FR16" s="7">
        <v>17.100000000000001</v>
      </c>
      <c r="FS16" s="7">
        <v>14.1</v>
      </c>
      <c r="FT16" s="7">
        <v>29.8</v>
      </c>
      <c r="FU16" s="7">
        <v>27.4</v>
      </c>
      <c r="FV16" s="7">
        <v>0.91400000000000003</v>
      </c>
      <c r="FW16" s="7">
        <v>0.81599999999999995</v>
      </c>
      <c r="FX16" s="7" t="s">
        <v>248</v>
      </c>
      <c r="FY16" s="7">
        <v>0</v>
      </c>
      <c r="FZ16" s="7" t="s">
        <v>248</v>
      </c>
      <c r="GA16" s="7" t="s">
        <v>248</v>
      </c>
      <c r="GB16" s="7">
        <v>0</v>
      </c>
      <c r="GC16" s="7">
        <v>0</v>
      </c>
      <c r="GD16" s="7">
        <v>7.2390000000000008</v>
      </c>
      <c r="GE16" s="7">
        <v>7.645999999999999</v>
      </c>
      <c r="GF16" s="7">
        <v>6.5000000000000002E-2</v>
      </c>
      <c r="GG16" s="7">
        <v>0.22500000000000001</v>
      </c>
      <c r="GH16" s="7">
        <v>15.4</v>
      </c>
      <c r="GI16" s="7">
        <v>14.2</v>
      </c>
      <c r="GJ16" s="7">
        <v>18.867924528301884</v>
      </c>
      <c r="GK16" s="7">
        <v>13.089005235602095</v>
      </c>
      <c r="GL16" s="7">
        <v>7.0269999999999992</v>
      </c>
      <c r="GM16" s="7">
        <v>7.2010000000000005</v>
      </c>
      <c r="GN16" s="7">
        <v>6.7000000000000004E-2</v>
      </c>
      <c r="GO16" s="7">
        <v>1.2529999999999999</v>
      </c>
      <c r="GP16" s="7">
        <v>30.7</v>
      </c>
      <c r="GQ16" s="7">
        <v>27.6</v>
      </c>
      <c r="GR16" s="7">
        <v>16.181229773462782</v>
      </c>
      <c r="GS16" s="7">
        <v>12.594458438287154</v>
      </c>
      <c r="GT16" s="7">
        <v>1.3959981386691485</v>
      </c>
      <c r="GU16" s="7">
        <v>1.0775862068965518</v>
      </c>
      <c r="GV16" s="7">
        <v>1.7152658662092624</v>
      </c>
      <c r="GW16" s="7">
        <v>1.8714909544603868</v>
      </c>
      <c r="GX16" s="7">
        <v>2.3148148148148149</v>
      </c>
      <c r="GY16" s="38">
        <v>2.3677979479084454</v>
      </c>
      <c r="GZ16" s="7">
        <v>0.26700000000000002</v>
      </c>
      <c r="HA16" s="7">
        <v>73.710000000000008</v>
      </c>
      <c r="HB16" s="7">
        <v>0.17100000000000001</v>
      </c>
      <c r="HC16" s="7">
        <v>35.58</v>
      </c>
      <c r="HD16" s="7">
        <v>19.5</v>
      </c>
      <c r="HE16" s="7">
        <v>12.5</v>
      </c>
      <c r="HF16" s="7">
        <v>10.6</v>
      </c>
      <c r="HG16" s="7">
        <v>26.7</v>
      </c>
      <c r="HH16" s="7">
        <v>27</v>
      </c>
      <c r="HI16" s="7">
        <v>33.6</v>
      </c>
      <c r="HJ16" s="7">
        <v>34.5</v>
      </c>
      <c r="HK16" s="7">
        <v>1.266</v>
      </c>
      <c r="HL16" s="7">
        <v>1.218</v>
      </c>
      <c r="HM16" s="7" t="s">
        <v>248</v>
      </c>
      <c r="HN16" s="7">
        <v>0</v>
      </c>
      <c r="HO16" s="7" t="s">
        <v>248</v>
      </c>
      <c r="HP16" s="7" t="s">
        <v>248</v>
      </c>
      <c r="HQ16" s="7">
        <v>0</v>
      </c>
      <c r="HR16" s="7">
        <v>0</v>
      </c>
      <c r="HS16" s="7">
        <v>10.768000000000001</v>
      </c>
      <c r="HT16" s="7">
        <v>10.260999999999999</v>
      </c>
      <c r="HU16" s="7">
        <v>4.3999999999999997E-2</v>
      </c>
      <c r="HV16" s="7">
        <v>0.56000000000000005</v>
      </c>
      <c r="HW16" s="7">
        <v>42.2</v>
      </c>
      <c r="HX16" s="7">
        <v>25.9</v>
      </c>
      <c r="HY16" s="7">
        <v>15.772870662460567</v>
      </c>
      <c r="HZ16" s="7">
        <v>10.16260162601626</v>
      </c>
      <c r="IA16" s="7">
        <v>9.3730000000000011</v>
      </c>
      <c r="IB16" s="7">
        <v>7.6139999999999999</v>
      </c>
      <c r="IC16" s="7">
        <v>8.3000000000000004E-2</v>
      </c>
      <c r="ID16" s="7">
        <v>1</v>
      </c>
      <c r="IE16" s="7">
        <v>47.1</v>
      </c>
      <c r="IF16" s="7">
        <v>21.3</v>
      </c>
      <c r="IG16" s="7">
        <v>13.812154696132596</v>
      </c>
      <c r="IH16" s="7">
        <v>18.382352941176471</v>
      </c>
      <c r="II16" s="7">
        <v>0.96092248558616278</v>
      </c>
      <c r="IJ16" s="7">
        <v>0.73295870999267043</v>
      </c>
      <c r="IK16" s="7">
        <v>0.89659294680215185</v>
      </c>
      <c r="IL16" s="7">
        <v>0.93138776777398324</v>
      </c>
      <c r="IM16" s="7">
        <v>1.7647058823529411</v>
      </c>
      <c r="IN16" s="7">
        <v>1.5424164524421593</v>
      </c>
    </row>
    <row r="17" spans="1:248">
      <c r="A17" s="1" t="s">
        <v>39</v>
      </c>
      <c r="B17" s="2" t="s">
        <v>8</v>
      </c>
      <c r="C17" s="3" t="s">
        <v>8</v>
      </c>
      <c r="D17" s="4" t="s">
        <v>176</v>
      </c>
      <c r="E17" s="4" t="s">
        <v>15</v>
      </c>
      <c r="F17" s="43" t="s">
        <v>10</v>
      </c>
      <c r="G17" s="4"/>
      <c r="H17" s="4"/>
      <c r="I17" s="4"/>
      <c r="J17" s="4"/>
      <c r="K17" s="4"/>
      <c r="L17" s="4">
        <v>0</v>
      </c>
      <c r="M17" s="4"/>
      <c r="N17" s="4">
        <v>1240</v>
      </c>
      <c r="O17" s="4"/>
      <c r="P17" s="4"/>
      <c r="Q17" s="4"/>
      <c r="R17" s="49">
        <v>23000</v>
      </c>
      <c r="S17" s="4" t="s">
        <v>11</v>
      </c>
      <c r="T17" s="4">
        <v>579</v>
      </c>
      <c r="U17" s="4">
        <v>101</v>
      </c>
      <c r="V17" s="4">
        <v>384</v>
      </c>
      <c r="W17" s="4">
        <v>122</v>
      </c>
      <c r="X17" s="4">
        <v>80.400000000000006</v>
      </c>
      <c r="Y17" s="4">
        <v>38.9</v>
      </c>
      <c r="Z17" s="4">
        <v>23.4</v>
      </c>
      <c r="AA17" s="7">
        <v>1.6588322999999999E-2</v>
      </c>
      <c r="AB17" s="7">
        <v>578.90395360983007</v>
      </c>
      <c r="AC17" s="44">
        <v>70620000</v>
      </c>
      <c r="AD17" s="46" t="s">
        <v>36</v>
      </c>
      <c r="AE17" s="10">
        <v>1</v>
      </c>
      <c r="AF17" s="7">
        <v>31.7</v>
      </c>
      <c r="AG17" s="7">
        <v>1</v>
      </c>
      <c r="AH17" s="7">
        <v>28</v>
      </c>
      <c r="AI17" s="7">
        <v>0</v>
      </c>
      <c r="AJ17" s="7">
        <v>296</v>
      </c>
      <c r="AK17" s="7">
        <v>6.4</v>
      </c>
      <c r="AL17" s="7">
        <v>19.5</v>
      </c>
      <c r="AM17" s="7">
        <v>3.6</v>
      </c>
      <c r="AN17" s="7">
        <v>14</v>
      </c>
      <c r="AO17" s="7">
        <v>6.5</v>
      </c>
      <c r="AP17" s="9">
        <v>22.8</v>
      </c>
      <c r="AQ17" s="10">
        <v>8</v>
      </c>
      <c r="AR17" s="7">
        <v>1.7130000000000001</v>
      </c>
      <c r="AS17" s="7">
        <v>333.79599999999999</v>
      </c>
      <c r="AT17" s="7">
        <v>1.1160000000000001</v>
      </c>
      <c r="AU17" s="7">
        <v>207.61199999999994</v>
      </c>
      <c r="AV17" s="7" t="s">
        <v>248</v>
      </c>
      <c r="AW17" s="7" t="s">
        <v>248</v>
      </c>
      <c r="AX17" s="7" t="s">
        <v>248</v>
      </c>
      <c r="AY17" s="7">
        <v>48</v>
      </c>
      <c r="AZ17" s="7">
        <v>43.4</v>
      </c>
      <c r="BA17" s="7">
        <v>46.4</v>
      </c>
      <c r="BB17" s="7">
        <v>49.6</v>
      </c>
      <c r="BC17" s="7" t="s">
        <v>248</v>
      </c>
      <c r="BD17" s="7" t="s">
        <v>248</v>
      </c>
      <c r="BE17" s="7" t="s">
        <v>248</v>
      </c>
      <c r="BF17" s="7" t="s">
        <v>248</v>
      </c>
      <c r="BG17" s="7" t="s">
        <v>248</v>
      </c>
      <c r="BH17" s="7" t="s">
        <v>248</v>
      </c>
      <c r="BI17" s="7" t="s">
        <v>248</v>
      </c>
      <c r="BJ17" s="7" t="s">
        <v>248</v>
      </c>
      <c r="BK17" s="7">
        <v>50.06</v>
      </c>
      <c r="BL17" s="7">
        <v>53.933</v>
      </c>
      <c r="BM17" s="7">
        <v>0.12</v>
      </c>
      <c r="BN17" s="7">
        <v>0</v>
      </c>
      <c r="BO17" s="7" t="s">
        <v>248</v>
      </c>
      <c r="BP17" s="7" t="s">
        <v>248</v>
      </c>
      <c r="BQ17" s="7">
        <v>0</v>
      </c>
      <c r="BR17" s="7">
        <v>0</v>
      </c>
      <c r="BS17" s="7">
        <v>74.199999999999989</v>
      </c>
      <c r="BT17" s="7">
        <v>91.036000000000001</v>
      </c>
      <c r="BU17" s="7">
        <v>5.8000000000000003E-2</v>
      </c>
      <c r="BV17" s="7">
        <v>0.70399999999999996</v>
      </c>
      <c r="BW17" s="7">
        <v>51.7</v>
      </c>
      <c r="BX17" s="7">
        <v>24.3</v>
      </c>
      <c r="BY17" s="7">
        <v>19.685039370078741</v>
      </c>
      <c r="BZ17" s="7">
        <v>10.593220338983052</v>
      </c>
      <c r="CA17" s="7" t="s">
        <v>248</v>
      </c>
      <c r="CB17" s="7" t="s">
        <v>248</v>
      </c>
      <c r="CC17" s="7">
        <v>1.1231748408835642</v>
      </c>
      <c r="CD17" s="7">
        <v>1.203852327447833</v>
      </c>
      <c r="CE17" s="7">
        <v>1.2793176972281448</v>
      </c>
      <c r="CF17" s="9">
        <v>1.2658227848101264</v>
      </c>
      <c r="CG17" s="10">
        <v>0.375</v>
      </c>
      <c r="CH17" s="7">
        <v>112.68100000000003</v>
      </c>
      <c r="CI17" s="7">
        <v>0.19</v>
      </c>
      <c r="CJ17" s="7">
        <v>73.051000000000002</v>
      </c>
      <c r="CK17" s="7">
        <v>7.8</v>
      </c>
      <c r="CL17" s="7">
        <v>12.5</v>
      </c>
      <c r="CM17" s="7">
        <v>8.8000000000000007</v>
      </c>
      <c r="CN17" s="7">
        <v>33.5</v>
      </c>
      <c r="CO17" s="7">
        <v>54.1</v>
      </c>
      <c r="CP17" s="7">
        <v>38.799999999999997</v>
      </c>
      <c r="CQ17" s="7">
        <v>46.4</v>
      </c>
      <c r="CR17" s="7">
        <v>2.16</v>
      </c>
      <c r="CS17" s="7">
        <v>2.3340000000000001</v>
      </c>
      <c r="CT17" s="7" t="s">
        <v>248</v>
      </c>
      <c r="CU17" s="7">
        <v>0</v>
      </c>
      <c r="CV17" s="7" t="s">
        <v>248</v>
      </c>
      <c r="CW17" s="7" t="s">
        <v>248</v>
      </c>
      <c r="CX17" s="7">
        <v>0</v>
      </c>
      <c r="CY17" s="7">
        <v>0</v>
      </c>
      <c r="CZ17" s="7">
        <v>32.467999999999996</v>
      </c>
      <c r="DA17" s="7">
        <v>36.826999999999998</v>
      </c>
      <c r="DB17" s="7">
        <v>0.19400000000000001</v>
      </c>
      <c r="DC17" s="7">
        <v>0.47099999999999997</v>
      </c>
      <c r="DD17" s="7">
        <v>9.1999999999999993</v>
      </c>
      <c r="DE17" s="7">
        <v>11.5</v>
      </c>
      <c r="DF17" s="7">
        <v>4.1050903119868636</v>
      </c>
      <c r="DG17" s="7">
        <v>4.7938638542665393</v>
      </c>
      <c r="DH17" s="7">
        <v>23.045999999999999</v>
      </c>
      <c r="DI17" s="7">
        <v>23.977999999999998</v>
      </c>
      <c r="DJ17" s="7">
        <v>3.9E-2</v>
      </c>
      <c r="DK17" s="7">
        <v>1.087</v>
      </c>
      <c r="DL17" s="7">
        <v>14.8</v>
      </c>
      <c r="DM17" s="7">
        <v>17.8</v>
      </c>
      <c r="DN17" s="7">
        <v>9.6339113680154131</v>
      </c>
      <c r="DO17" s="7">
        <v>7.9872204472843453</v>
      </c>
      <c r="DP17" s="7">
        <v>1.2987012987012987</v>
      </c>
      <c r="DQ17" s="7">
        <v>1.5337423312883436</v>
      </c>
      <c r="DR17" s="7">
        <v>1.8416206261510129</v>
      </c>
      <c r="DS17" s="7">
        <v>1.8337408312958436</v>
      </c>
      <c r="DT17" s="7">
        <v>1.7191977077363896</v>
      </c>
      <c r="DU17" s="38">
        <v>1.9367333763718528</v>
      </c>
      <c r="DV17" s="7">
        <v>0.20300000000000001</v>
      </c>
      <c r="DW17" s="7">
        <v>51.636000000000024</v>
      </c>
      <c r="DX17" s="7">
        <v>0.156</v>
      </c>
      <c r="DY17" s="7">
        <v>27.018000000000001</v>
      </c>
      <c r="DZ17" s="7" t="s">
        <v>248</v>
      </c>
      <c r="EA17" s="7" t="s">
        <v>248</v>
      </c>
      <c r="EB17" s="7" t="s">
        <v>248</v>
      </c>
      <c r="EC17" s="7">
        <v>36.4</v>
      </c>
      <c r="ED17" s="7">
        <v>26.7</v>
      </c>
      <c r="EE17" s="7">
        <v>40.200000000000003</v>
      </c>
      <c r="EF17" s="7">
        <v>37.1</v>
      </c>
      <c r="EG17" s="7" t="s">
        <v>248</v>
      </c>
      <c r="EH17" s="7" t="s">
        <v>248</v>
      </c>
      <c r="EI17" s="7" t="s">
        <v>248</v>
      </c>
      <c r="EJ17" s="7" t="s">
        <v>248</v>
      </c>
      <c r="EK17" s="7" t="s">
        <v>248</v>
      </c>
      <c r="EL17" s="7" t="s">
        <v>248</v>
      </c>
      <c r="EM17" s="7" t="s">
        <v>248</v>
      </c>
      <c r="EN17" s="7" t="s">
        <v>248</v>
      </c>
      <c r="EO17" s="7">
        <v>8.1529999999999987</v>
      </c>
      <c r="EP17" s="7">
        <v>8.2999999999999989</v>
      </c>
      <c r="EQ17" s="7">
        <v>2.8000000000000001E-2</v>
      </c>
      <c r="ER17" s="7">
        <v>0.89100000000000001</v>
      </c>
      <c r="ES17" s="7">
        <v>11.8</v>
      </c>
      <c r="ET17" s="7">
        <v>9.5</v>
      </c>
      <c r="EU17" s="7">
        <v>16.501650165016503</v>
      </c>
      <c r="EV17" s="7">
        <v>14.925373134328357</v>
      </c>
      <c r="EW17" s="7">
        <v>1.8539999999999999</v>
      </c>
      <c r="EX17" s="7">
        <v>2.3309999999999995</v>
      </c>
      <c r="EY17" s="7">
        <v>2.5999999999999999E-2</v>
      </c>
      <c r="EZ17" s="7">
        <v>0.26500000000000001</v>
      </c>
      <c r="FA17" s="7">
        <v>27.5</v>
      </c>
      <c r="FB17" s="7">
        <v>23.3</v>
      </c>
      <c r="FC17" s="7">
        <v>18.691588785046729</v>
      </c>
      <c r="FD17" s="7">
        <v>23.95209580838323</v>
      </c>
      <c r="FE17" s="7" t="s">
        <v>248</v>
      </c>
      <c r="FF17" s="7" t="s">
        <v>248</v>
      </c>
      <c r="FG17" s="7">
        <v>3.1545741324921135</v>
      </c>
      <c r="FH17" s="7">
        <v>3.7313432835820892</v>
      </c>
      <c r="FI17" s="7">
        <v>5.7803468208092488</v>
      </c>
      <c r="FJ17" s="38">
        <v>5.3380782918149459</v>
      </c>
      <c r="FK17" s="7">
        <v>0.214</v>
      </c>
      <c r="FL17" s="7">
        <v>50.957000000000008</v>
      </c>
      <c r="FM17" s="7">
        <v>0.11</v>
      </c>
      <c r="FN17" s="7">
        <v>22.724</v>
      </c>
      <c r="FO17" s="7">
        <v>27.2</v>
      </c>
      <c r="FP17" s="7">
        <v>11.8</v>
      </c>
      <c r="FQ17" s="7">
        <v>14</v>
      </c>
      <c r="FR17" s="7">
        <v>36.4</v>
      </c>
      <c r="FS17" s="7">
        <v>37.700000000000003</v>
      </c>
      <c r="FT17" s="7">
        <v>62</v>
      </c>
      <c r="FU17" s="7">
        <v>71</v>
      </c>
      <c r="FV17" s="7">
        <v>2.0089999999999999</v>
      </c>
      <c r="FW17" s="7">
        <v>2.0939999999999999</v>
      </c>
      <c r="FX17" s="7">
        <v>8.0000000000000002E-3</v>
      </c>
      <c r="FY17" s="7">
        <v>0.19500000000000001</v>
      </c>
      <c r="FZ17" s="7">
        <v>18.100000000000001</v>
      </c>
      <c r="GA17" s="7">
        <v>10.4</v>
      </c>
      <c r="GB17" s="7">
        <v>16.393442622950818</v>
      </c>
      <c r="GC17" s="7">
        <v>14.04494382022472</v>
      </c>
      <c r="GD17" s="7">
        <v>7.0109999999999992</v>
      </c>
      <c r="GE17" s="7">
        <v>7.0970000000000004</v>
      </c>
      <c r="GF17" s="7">
        <v>4.5999999999999999E-2</v>
      </c>
      <c r="GG17" s="7">
        <v>0.152</v>
      </c>
      <c r="GH17" s="7">
        <v>42.2</v>
      </c>
      <c r="GI17" s="7">
        <v>15.9</v>
      </c>
      <c r="GJ17" s="7">
        <v>18.315018315018314</v>
      </c>
      <c r="GK17" s="7">
        <v>14.326647564469916</v>
      </c>
      <c r="GL17" s="7">
        <v>4.5670000000000002</v>
      </c>
      <c r="GM17" s="7">
        <v>4.5609999999999999</v>
      </c>
      <c r="GN17" s="7">
        <v>4.1000000000000002E-2</v>
      </c>
      <c r="GO17" s="7">
        <v>0.45899999999999996</v>
      </c>
      <c r="GP17" s="7">
        <v>14.6</v>
      </c>
      <c r="GQ17" s="7">
        <v>11.3</v>
      </c>
      <c r="GR17" s="7">
        <v>13.404825737265416</v>
      </c>
      <c r="GS17" s="7">
        <v>12.406947890818858</v>
      </c>
      <c r="GT17" s="7">
        <v>3.1612223393045311</v>
      </c>
      <c r="GU17" s="7">
        <v>3.3594624860022395</v>
      </c>
      <c r="GV17" s="7">
        <v>4.4709388971684048</v>
      </c>
      <c r="GW17" s="7">
        <v>4.1265474552957357</v>
      </c>
      <c r="GX17" s="7">
        <v>5.6074766355140184</v>
      </c>
      <c r="GY17" s="38">
        <v>6.1349693251533743</v>
      </c>
      <c r="GZ17" s="7">
        <v>0.313</v>
      </c>
      <c r="HA17" s="7">
        <v>51.144000000000005</v>
      </c>
      <c r="HB17" s="7">
        <v>0.17100000000000001</v>
      </c>
      <c r="HC17" s="7">
        <v>27.753</v>
      </c>
      <c r="HD17" s="7">
        <v>6.9</v>
      </c>
      <c r="HE17" s="7">
        <v>20.399999999999999</v>
      </c>
      <c r="HF17" s="7">
        <v>21</v>
      </c>
      <c r="HG17" s="7">
        <v>47.1</v>
      </c>
      <c r="HH17" s="7">
        <v>47</v>
      </c>
      <c r="HI17" s="7">
        <v>59</v>
      </c>
      <c r="HJ17" s="7">
        <v>70.2</v>
      </c>
      <c r="HK17" s="7">
        <v>0.47699999999999998</v>
      </c>
      <c r="HL17" s="7">
        <v>0.79100000000000004</v>
      </c>
      <c r="HM17" s="7" t="s">
        <v>248</v>
      </c>
      <c r="HN17" s="7">
        <v>0</v>
      </c>
      <c r="HO17" s="7" t="s">
        <v>248</v>
      </c>
      <c r="HP17" s="7" t="s">
        <v>248</v>
      </c>
      <c r="HQ17" s="7">
        <v>0</v>
      </c>
      <c r="HR17" s="7">
        <v>0</v>
      </c>
      <c r="HS17" s="7">
        <v>17.826000000000001</v>
      </c>
      <c r="HT17" s="7">
        <v>17.009</v>
      </c>
      <c r="HU17" s="7">
        <v>7.3999999999999996E-2</v>
      </c>
      <c r="HV17" s="7">
        <v>0.59599999999999997</v>
      </c>
      <c r="HW17" s="7">
        <v>41</v>
      </c>
      <c r="HX17" s="7">
        <v>24</v>
      </c>
      <c r="HY17" s="7">
        <v>18.382352941176471</v>
      </c>
      <c r="HZ17" s="7">
        <v>18.939393939393938</v>
      </c>
      <c r="IA17" s="7">
        <v>8.4159999999999986</v>
      </c>
      <c r="IB17" s="7">
        <v>7.8879999999999999</v>
      </c>
      <c r="IC17" s="7">
        <v>9.0999999999999998E-2</v>
      </c>
      <c r="ID17" s="7">
        <v>0.55499999999999994</v>
      </c>
      <c r="IE17" s="7">
        <v>14.6</v>
      </c>
      <c r="IF17" s="7">
        <v>33.1</v>
      </c>
      <c r="IG17" s="7">
        <v>10.940919037199125</v>
      </c>
      <c r="IH17" s="7">
        <v>12.531328320802004</v>
      </c>
      <c r="II17" s="7">
        <v>1.4238253440911246</v>
      </c>
      <c r="IJ17" s="7">
        <v>1.4326647564469914</v>
      </c>
      <c r="IK17" s="7">
        <v>2.1276595744680851</v>
      </c>
      <c r="IL17" s="7">
        <v>1.8820577164366372</v>
      </c>
      <c r="IM17" s="7">
        <v>2.5402201524132089</v>
      </c>
      <c r="IN17" s="7">
        <v>4.1265474552957357</v>
      </c>
    </row>
    <row r="18" spans="1:248">
      <c r="A18" s="1" t="s">
        <v>40</v>
      </c>
      <c r="B18" s="2" t="s">
        <v>8</v>
      </c>
      <c r="C18" s="3" t="s">
        <v>8</v>
      </c>
      <c r="D18" s="4" t="s">
        <v>177</v>
      </c>
      <c r="E18" s="4" t="s">
        <v>9</v>
      </c>
      <c r="F18" s="43" t="s">
        <v>10</v>
      </c>
      <c r="G18" s="4"/>
      <c r="H18" s="4"/>
      <c r="I18" s="4"/>
      <c r="J18" s="4"/>
      <c r="K18" s="4"/>
      <c r="L18" s="4">
        <v>0</v>
      </c>
      <c r="M18" s="4"/>
      <c r="N18" s="4">
        <v>690</v>
      </c>
      <c r="O18" s="4">
        <v>2120</v>
      </c>
      <c r="P18" s="4">
        <v>2540</v>
      </c>
      <c r="Q18" s="4">
        <v>-7.8497855691186641E-2</v>
      </c>
      <c r="R18" s="4">
        <v>2330</v>
      </c>
      <c r="S18" s="4" t="s">
        <v>11</v>
      </c>
      <c r="T18" s="4">
        <v>90</v>
      </c>
      <c r="U18" s="4">
        <v>60</v>
      </c>
      <c r="V18" s="4">
        <v>79.5</v>
      </c>
      <c r="W18" s="4">
        <v>80.8</v>
      </c>
      <c r="X18" s="4">
        <v>154.69999999999999</v>
      </c>
      <c r="Y18" s="4">
        <v>19.899999999999999</v>
      </c>
      <c r="Z18" s="4">
        <v>15.8</v>
      </c>
      <c r="AA18" s="7">
        <v>0.1</v>
      </c>
      <c r="AB18" s="7">
        <v>89.910000000000011</v>
      </c>
      <c r="AC18" s="44">
        <v>62010000</v>
      </c>
      <c r="AD18" s="46" t="s">
        <v>36</v>
      </c>
      <c r="AE18" s="10">
        <v>0</v>
      </c>
      <c r="AF18" s="7">
        <v>0</v>
      </c>
      <c r="AG18" s="7">
        <v>0</v>
      </c>
      <c r="AH18" s="7">
        <v>0</v>
      </c>
      <c r="AI18" s="7">
        <v>0</v>
      </c>
      <c r="AJ18" s="7">
        <v>0</v>
      </c>
      <c r="AK18" s="7">
        <v>0</v>
      </c>
      <c r="AL18" s="7">
        <v>0</v>
      </c>
      <c r="AM18" s="7">
        <v>4</v>
      </c>
      <c r="AN18" s="7">
        <v>8.6</v>
      </c>
      <c r="AO18" s="7">
        <v>0</v>
      </c>
      <c r="AP18" s="9">
        <v>0</v>
      </c>
      <c r="AQ18" s="10" t="s">
        <v>24</v>
      </c>
      <c r="AR18" s="7">
        <v>0.29599999999999999</v>
      </c>
      <c r="AS18" s="7">
        <v>61.575000000000003</v>
      </c>
      <c r="AT18" s="7">
        <v>0.22900000000000001</v>
      </c>
      <c r="AU18" s="7">
        <v>44.728000000000009</v>
      </c>
      <c r="AV18" s="7">
        <v>2.2999999999999998</v>
      </c>
      <c r="AW18" s="7">
        <v>7.5</v>
      </c>
      <c r="AX18" s="7">
        <v>8</v>
      </c>
      <c r="AY18" s="7">
        <v>15.7</v>
      </c>
      <c r="AZ18" s="7">
        <v>23.9</v>
      </c>
      <c r="BA18" s="7">
        <v>23.8</v>
      </c>
      <c r="BB18" s="7">
        <v>38.4</v>
      </c>
      <c r="BC18" s="7">
        <v>3.7450000000000001</v>
      </c>
      <c r="BD18" s="7">
        <v>3.3570000000000002</v>
      </c>
      <c r="BE18" s="7" t="s">
        <v>248</v>
      </c>
      <c r="BF18" s="7">
        <v>0</v>
      </c>
      <c r="BG18" s="7" t="s">
        <v>248</v>
      </c>
      <c r="BH18" s="7" t="s">
        <v>248</v>
      </c>
      <c r="BI18" s="7">
        <v>0</v>
      </c>
      <c r="BJ18" s="7">
        <v>0</v>
      </c>
      <c r="BK18" s="7">
        <v>26.701999999999998</v>
      </c>
      <c r="BL18" s="7">
        <v>13.409000000000001</v>
      </c>
      <c r="BM18" s="7">
        <v>9.9000000000000005E-2</v>
      </c>
      <c r="BN18" s="7">
        <v>1.2679999999999998</v>
      </c>
      <c r="BO18" s="7">
        <v>15.5</v>
      </c>
      <c r="BP18" s="7">
        <v>15.4</v>
      </c>
      <c r="BQ18" s="7">
        <v>7.6103500761035008</v>
      </c>
      <c r="BR18" s="7">
        <v>6.6934404283801872</v>
      </c>
      <c r="BS18" s="7">
        <v>23.834000000000003</v>
      </c>
      <c r="BT18" s="7">
        <v>21.894000000000002</v>
      </c>
      <c r="BU18" s="7">
        <v>8.5999999999999993E-2</v>
      </c>
      <c r="BV18" s="7">
        <v>1.4860000000000002</v>
      </c>
      <c r="BW18" s="7">
        <v>26.3</v>
      </c>
      <c r="BX18" s="7">
        <v>35</v>
      </c>
      <c r="BY18" s="7">
        <v>8.3333333333333339</v>
      </c>
      <c r="BZ18" s="7">
        <v>9.5602294455066925</v>
      </c>
      <c r="CA18" s="7">
        <v>0.43060140663126167</v>
      </c>
      <c r="CB18" s="7">
        <v>0.40241448692152915</v>
      </c>
      <c r="CC18" s="7">
        <v>1.7421602787456447</v>
      </c>
      <c r="CD18" s="7">
        <v>1.5991471215351813</v>
      </c>
      <c r="CE18" s="7">
        <v>1.4691478942213518</v>
      </c>
      <c r="CF18" s="9">
        <v>0.70788107597923544</v>
      </c>
      <c r="CG18" s="10">
        <v>0.17399999999999999</v>
      </c>
      <c r="CH18" s="7">
        <v>27.942999999999998</v>
      </c>
      <c r="CI18" s="7">
        <v>0.11700000000000001</v>
      </c>
      <c r="CJ18" s="7">
        <v>15.378</v>
      </c>
      <c r="CK18" s="7">
        <v>6.9</v>
      </c>
      <c r="CL18" s="7">
        <v>8.1</v>
      </c>
      <c r="CM18" s="7">
        <v>7.1</v>
      </c>
      <c r="CN18" s="7">
        <v>25.7</v>
      </c>
      <c r="CO18" s="7">
        <v>26.3</v>
      </c>
      <c r="CP18" s="7">
        <v>32.200000000000003</v>
      </c>
      <c r="CQ18" s="7">
        <v>24.3</v>
      </c>
      <c r="CR18" s="7">
        <v>1.569</v>
      </c>
      <c r="CS18" s="7">
        <v>1.526</v>
      </c>
      <c r="CT18" s="7">
        <v>1.9E-2</v>
      </c>
      <c r="CU18" s="7">
        <v>0.255</v>
      </c>
      <c r="CV18" s="7">
        <v>18.600000000000001</v>
      </c>
      <c r="CW18" s="7">
        <v>25.7</v>
      </c>
      <c r="CX18" s="7">
        <v>18.050541516245485</v>
      </c>
      <c r="CY18" s="7">
        <v>16.393442622950818</v>
      </c>
      <c r="CZ18" s="7">
        <v>15.368</v>
      </c>
      <c r="DA18" s="7">
        <v>9.61</v>
      </c>
      <c r="DB18" s="7">
        <v>2.1000000000000001E-2</v>
      </c>
      <c r="DC18" s="7">
        <v>0.54499999999999993</v>
      </c>
      <c r="DD18" s="7">
        <v>19.399999999999999</v>
      </c>
      <c r="DE18" s="7">
        <v>23.4</v>
      </c>
      <c r="DF18" s="7">
        <v>17.730496453900709</v>
      </c>
      <c r="DG18" s="7">
        <v>24.75247524752475</v>
      </c>
      <c r="DH18" s="7">
        <v>18.067</v>
      </c>
      <c r="DI18" s="7">
        <v>27.612000000000002</v>
      </c>
      <c r="DJ18" s="7">
        <v>1.7000000000000001E-2</v>
      </c>
      <c r="DK18" s="7">
        <v>0.504</v>
      </c>
      <c r="DL18" s="7">
        <v>22.8</v>
      </c>
      <c r="DM18" s="7">
        <v>28.2</v>
      </c>
      <c r="DN18" s="7">
        <v>19.157088122605362</v>
      </c>
      <c r="DO18" s="7">
        <v>26.595744680851062</v>
      </c>
      <c r="DP18" s="7">
        <v>1.8359853121175032</v>
      </c>
      <c r="DQ18" s="7">
        <v>1.2106537530266344</v>
      </c>
      <c r="DR18" s="7">
        <v>2.255639097744361</v>
      </c>
      <c r="DS18" s="7">
        <v>2.5773195876288661</v>
      </c>
      <c r="DT18" s="7">
        <v>2.3529411764705883</v>
      </c>
      <c r="DU18" s="38">
        <v>2.7347310847766635</v>
      </c>
      <c r="DV18" s="7">
        <v>0.22800000000000001</v>
      </c>
      <c r="DW18" s="7">
        <v>42.255000000000003</v>
      </c>
      <c r="DX18" s="7">
        <v>0.191</v>
      </c>
      <c r="DY18" s="7">
        <v>22.246000000000002</v>
      </c>
      <c r="DZ18" s="7">
        <v>35.299999999999997</v>
      </c>
      <c r="EA18" s="7">
        <v>35.299999999999997</v>
      </c>
      <c r="EB18" s="7">
        <v>34.9</v>
      </c>
      <c r="EC18" s="7">
        <v>10.9</v>
      </c>
      <c r="ED18" s="7">
        <v>14.7</v>
      </c>
      <c r="EE18" s="7">
        <v>24.1</v>
      </c>
      <c r="EF18" s="7">
        <v>25</v>
      </c>
      <c r="EG18" s="7">
        <v>0.33600000000000002</v>
      </c>
      <c r="EH18" s="7">
        <v>0.215</v>
      </c>
      <c r="EI18" s="7" t="s">
        <v>248</v>
      </c>
      <c r="EJ18" s="7">
        <v>0</v>
      </c>
      <c r="EK18" s="7" t="s">
        <v>248</v>
      </c>
      <c r="EL18" s="7" t="s">
        <v>248</v>
      </c>
      <c r="EM18" s="7">
        <v>0</v>
      </c>
      <c r="EN18" s="7">
        <v>0</v>
      </c>
      <c r="EO18" s="7">
        <v>19.473999999999997</v>
      </c>
      <c r="EP18" s="7">
        <v>18.384</v>
      </c>
      <c r="EQ18" s="7">
        <v>8.3000000000000004E-2</v>
      </c>
      <c r="ER18" s="7">
        <v>0</v>
      </c>
      <c r="ES18" s="7" t="s">
        <v>248</v>
      </c>
      <c r="ET18" s="7">
        <v>80</v>
      </c>
      <c r="EU18" s="7">
        <v>0</v>
      </c>
      <c r="EV18" s="7">
        <v>12.755102040816325</v>
      </c>
      <c r="EW18" s="7">
        <v>12.242000000000001</v>
      </c>
      <c r="EX18" s="7">
        <v>18.558000000000003</v>
      </c>
      <c r="EY18" s="7">
        <v>8.2000000000000003E-2</v>
      </c>
      <c r="EZ18" s="7">
        <v>1.1970000000000001</v>
      </c>
      <c r="FA18" s="7">
        <v>25.1</v>
      </c>
      <c r="FB18" s="7">
        <v>36.4</v>
      </c>
      <c r="FC18" s="7">
        <v>7.396449704142011</v>
      </c>
      <c r="FD18" s="7">
        <v>9.8814229249011856</v>
      </c>
      <c r="FE18" s="7">
        <v>0.85689802913453306</v>
      </c>
      <c r="FF18" s="7">
        <v>1.0169491525423728</v>
      </c>
      <c r="FG18" s="7">
        <v>0.87412587412587417</v>
      </c>
      <c r="FH18" s="7">
        <v>0.94458438287153645</v>
      </c>
      <c r="FI18" s="7">
        <v>1.3767783386874715</v>
      </c>
      <c r="FJ18" s="38">
        <v>1.2684989429175475</v>
      </c>
      <c r="FK18" s="7">
        <v>0.19400000000000001</v>
      </c>
      <c r="FL18" s="7">
        <v>55.737999999999992</v>
      </c>
      <c r="FM18" s="7">
        <v>0.12</v>
      </c>
      <c r="FN18" s="7">
        <v>29.94</v>
      </c>
      <c r="FO18" s="7">
        <v>4.4000000000000004</v>
      </c>
      <c r="FP18" s="7">
        <v>12.5</v>
      </c>
      <c r="FQ18" s="7">
        <v>6.2</v>
      </c>
      <c r="FR18" s="7">
        <v>24</v>
      </c>
      <c r="FS18" s="7">
        <v>24</v>
      </c>
      <c r="FT18" s="7">
        <v>50.7</v>
      </c>
      <c r="FU18" s="7">
        <v>56.9</v>
      </c>
      <c r="FV18" s="7">
        <v>1.343</v>
      </c>
      <c r="FW18" s="7">
        <v>1.4000000000000001</v>
      </c>
      <c r="FX18" s="7" t="s">
        <v>248</v>
      </c>
      <c r="FY18" s="7">
        <v>0</v>
      </c>
      <c r="FZ18" s="7" t="s">
        <v>248</v>
      </c>
      <c r="GA18" s="7" t="s">
        <v>248</v>
      </c>
      <c r="GB18" s="7">
        <v>0</v>
      </c>
      <c r="GC18" s="7">
        <v>0</v>
      </c>
      <c r="GD18" s="7">
        <v>16.158999999999999</v>
      </c>
      <c r="GE18" s="7">
        <v>24.689999999999991</v>
      </c>
      <c r="GF18" s="7">
        <v>0.108</v>
      </c>
      <c r="GG18" s="7">
        <v>0.16600000000000001</v>
      </c>
      <c r="GH18" s="7">
        <v>22.9</v>
      </c>
      <c r="GI18" s="7" t="s">
        <v>248</v>
      </c>
      <c r="GJ18" s="7">
        <v>3.3869602032176123</v>
      </c>
      <c r="GK18" s="7">
        <v>0</v>
      </c>
      <c r="GL18" s="7">
        <v>30.529999999999998</v>
      </c>
      <c r="GM18" s="7">
        <v>22.494</v>
      </c>
      <c r="GN18" s="7">
        <v>2.7E-2</v>
      </c>
      <c r="GO18" s="7">
        <v>1.6330000000000002</v>
      </c>
      <c r="GP18" s="7">
        <v>38.700000000000003</v>
      </c>
      <c r="GQ18" s="7">
        <v>36.200000000000003</v>
      </c>
      <c r="GR18" s="7">
        <v>16.666666666666668</v>
      </c>
      <c r="GS18" s="7">
        <v>14.124293785310735</v>
      </c>
      <c r="GT18" s="7">
        <v>0.73385518590998045</v>
      </c>
      <c r="GU18" s="7">
        <v>0.38935756002595717</v>
      </c>
      <c r="GV18" s="7">
        <v>1.5764582238570677</v>
      </c>
      <c r="GW18" s="7">
        <v>1.4591439688715953</v>
      </c>
      <c r="GX18" s="7">
        <v>2.4834437086092715</v>
      </c>
      <c r="GY18" s="38">
        <v>1.5881418740074114</v>
      </c>
      <c r="GZ18" s="7">
        <v>0.35599999999999998</v>
      </c>
      <c r="HA18" s="7">
        <v>47.298999999999999</v>
      </c>
      <c r="HB18" s="7">
        <v>0.2</v>
      </c>
      <c r="HC18" s="7">
        <v>23.221</v>
      </c>
      <c r="HD18" s="7">
        <v>28.7</v>
      </c>
      <c r="HE18" s="7">
        <v>8.1999999999999993</v>
      </c>
      <c r="HF18" s="7">
        <v>8</v>
      </c>
      <c r="HG18" s="7">
        <v>24.8</v>
      </c>
      <c r="HH18" s="7">
        <v>23.9</v>
      </c>
      <c r="HI18" s="7">
        <v>44.5</v>
      </c>
      <c r="HJ18" s="7">
        <v>44.7</v>
      </c>
      <c r="HK18" s="7">
        <v>1.0509999999999999</v>
      </c>
      <c r="HL18" s="7">
        <v>0.73699999999999999</v>
      </c>
      <c r="HM18" s="7" t="s">
        <v>248</v>
      </c>
      <c r="HN18" s="7">
        <v>0</v>
      </c>
      <c r="HO18" s="7" t="s">
        <v>248</v>
      </c>
      <c r="HP18" s="7" t="s">
        <v>248</v>
      </c>
      <c r="HQ18" s="7">
        <v>0</v>
      </c>
      <c r="HR18" s="7">
        <v>0</v>
      </c>
      <c r="HS18" s="7">
        <v>10.789</v>
      </c>
      <c r="HT18" s="7">
        <v>18.616999999999997</v>
      </c>
      <c r="HU18" s="7">
        <v>0.09</v>
      </c>
      <c r="HV18" s="7">
        <v>0.88900000000000001</v>
      </c>
      <c r="HW18" s="7">
        <v>47.7</v>
      </c>
      <c r="HX18" s="7">
        <v>25.6</v>
      </c>
      <c r="HY18" s="7">
        <v>7.1530758226037197</v>
      </c>
      <c r="HZ18" s="7">
        <v>6.6844919786096257</v>
      </c>
      <c r="IA18" s="7">
        <v>19.529999999999998</v>
      </c>
      <c r="IB18" s="7">
        <v>13.283000000000001</v>
      </c>
      <c r="IC18" s="7">
        <v>5.5E-2</v>
      </c>
      <c r="ID18" s="7">
        <v>0.38</v>
      </c>
      <c r="IE18" s="7">
        <v>25</v>
      </c>
      <c r="IF18" s="7">
        <v>46.1</v>
      </c>
      <c r="IG18" s="7">
        <v>14.450867052023122</v>
      </c>
      <c r="IH18" s="7">
        <v>9.765625</v>
      </c>
      <c r="II18" s="7">
        <v>0.52613118204138898</v>
      </c>
      <c r="IJ18" s="7">
        <v>0.69897483690587137</v>
      </c>
      <c r="IK18" s="7">
        <v>0.92821782178217815</v>
      </c>
      <c r="IL18" s="7">
        <v>1.1214953271028039</v>
      </c>
      <c r="IM18" s="7">
        <v>1.9230769230769229</v>
      </c>
      <c r="IN18" s="7">
        <v>1.5731515469323545</v>
      </c>
    </row>
    <row r="19" spans="1:248">
      <c r="A19" s="1" t="s">
        <v>41</v>
      </c>
      <c r="B19" s="2" t="s">
        <v>8</v>
      </c>
      <c r="C19" s="3" t="s">
        <v>8</v>
      </c>
      <c r="D19" s="4" t="s">
        <v>178</v>
      </c>
      <c r="E19" s="4" t="s">
        <v>9</v>
      </c>
      <c r="F19" s="43" t="s">
        <v>42</v>
      </c>
      <c r="G19" s="5" t="s">
        <v>7</v>
      </c>
      <c r="H19" s="4"/>
      <c r="I19" s="4"/>
      <c r="J19" s="4"/>
      <c r="K19" s="4"/>
      <c r="L19" s="4">
        <v>1</v>
      </c>
      <c r="M19" s="4" t="s">
        <v>34</v>
      </c>
      <c r="N19" s="4">
        <v>234</v>
      </c>
      <c r="O19" s="4">
        <v>521</v>
      </c>
      <c r="P19" s="4">
        <v>410</v>
      </c>
      <c r="Q19" s="4">
        <v>0.10405386657978899</v>
      </c>
      <c r="R19" s="4">
        <v>465.5</v>
      </c>
      <c r="S19" s="4" t="s">
        <v>11</v>
      </c>
      <c r="T19" s="4">
        <v>135</v>
      </c>
      <c r="U19" s="4">
        <v>69.599999999999994</v>
      </c>
      <c r="V19" s="4">
        <v>35.799999999999997</v>
      </c>
      <c r="W19" s="4">
        <v>56.7</v>
      </c>
      <c r="X19" s="4">
        <v>36.799999999999997</v>
      </c>
      <c r="Y19" s="4">
        <v>13.4</v>
      </c>
      <c r="Z19" s="4">
        <v>15</v>
      </c>
      <c r="AA19" s="7">
        <v>36.687424389999997</v>
      </c>
      <c r="AB19" s="7">
        <v>85.4719770735</v>
      </c>
      <c r="AC19" s="44">
        <v>730000</v>
      </c>
      <c r="AD19" s="46" t="s">
        <v>43</v>
      </c>
      <c r="AE19" s="10">
        <v>0</v>
      </c>
      <c r="AF19" s="7">
        <v>0</v>
      </c>
      <c r="AG19" s="7">
        <v>3</v>
      </c>
      <c r="AH19" s="7">
        <v>12</v>
      </c>
      <c r="AI19" s="7">
        <v>0</v>
      </c>
      <c r="AJ19" s="7">
        <v>24.1</v>
      </c>
      <c r="AK19" s="7">
        <v>2</v>
      </c>
      <c r="AL19" s="7">
        <v>1.4</v>
      </c>
      <c r="AM19" s="7">
        <v>1.6</v>
      </c>
      <c r="AN19" s="7">
        <v>2.9</v>
      </c>
      <c r="AO19" s="7">
        <v>1.1000000000000001</v>
      </c>
      <c r="AP19" s="9">
        <v>4.3</v>
      </c>
      <c r="AQ19" s="10">
        <v>4</v>
      </c>
      <c r="AR19" s="7">
        <v>0.71799999999999997</v>
      </c>
      <c r="AS19" s="7">
        <v>56.71200000000001</v>
      </c>
      <c r="AT19" s="7">
        <v>0.39500000000000002</v>
      </c>
      <c r="AU19" s="7">
        <v>27.048999999999999</v>
      </c>
      <c r="AV19" s="7">
        <v>7</v>
      </c>
      <c r="AW19" s="7">
        <v>7.7</v>
      </c>
      <c r="AX19" s="7">
        <v>12.4</v>
      </c>
      <c r="AY19" s="7">
        <v>23.3</v>
      </c>
      <c r="AZ19" s="7">
        <v>26.6</v>
      </c>
      <c r="BA19" s="7">
        <v>27.3</v>
      </c>
      <c r="BB19" s="7">
        <v>36.299999999999997</v>
      </c>
      <c r="BC19" s="7">
        <v>0.16300000000000001</v>
      </c>
      <c r="BD19" s="7">
        <v>0.14000000000000001</v>
      </c>
      <c r="BE19" s="7">
        <v>0.02</v>
      </c>
      <c r="BF19" s="7">
        <v>0</v>
      </c>
      <c r="BG19" s="7" t="s">
        <v>248</v>
      </c>
      <c r="BH19" s="7">
        <v>59.7</v>
      </c>
      <c r="BI19" s="7">
        <v>0</v>
      </c>
      <c r="BJ19" s="7">
        <v>60</v>
      </c>
      <c r="BK19" s="7">
        <v>11.535000000000002</v>
      </c>
      <c r="BL19" s="7">
        <v>16.352999999999998</v>
      </c>
      <c r="BM19" s="7">
        <v>3.6999999999999998E-2</v>
      </c>
      <c r="BN19" s="7">
        <v>0.53600000000000003</v>
      </c>
      <c r="BO19" s="7">
        <v>27.2</v>
      </c>
      <c r="BP19" s="7">
        <v>29.9</v>
      </c>
      <c r="BQ19" s="7">
        <v>23.148148148148149</v>
      </c>
      <c r="BR19" s="7">
        <v>34.722222222222221</v>
      </c>
      <c r="BS19" s="7">
        <v>12.322999999999999</v>
      </c>
      <c r="BT19" s="7">
        <v>19.858999999999998</v>
      </c>
      <c r="BU19" s="7">
        <v>3.1E-2</v>
      </c>
      <c r="BV19" s="7">
        <v>0.61699999999999999</v>
      </c>
      <c r="BW19" s="7">
        <v>21.8</v>
      </c>
      <c r="BX19" s="7">
        <v>34.299999999999997</v>
      </c>
      <c r="BY19" s="7">
        <v>20.833333333333336</v>
      </c>
      <c r="BZ19" s="7">
        <v>40</v>
      </c>
      <c r="CA19" s="7">
        <v>1.8281535648994516</v>
      </c>
      <c r="CB19" s="7">
        <v>2.1126760563380285</v>
      </c>
      <c r="CC19" s="7">
        <v>2.7247956403269757</v>
      </c>
      <c r="CD19" s="7">
        <v>2.6200873362445414</v>
      </c>
      <c r="CE19" s="7">
        <v>2.3622047244094486</v>
      </c>
      <c r="CF19" s="9">
        <v>2.6455026455026456</v>
      </c>
      <c r="CG19" s="10">
        <v>0.60699999999999998</v>
      </c>
      <c r="CH19" s="7">
        <v>53.475999999999999</v>
      </c>
      <c r="CI19" s="7">
        <v>0.23100000000000001</v>
      </c>
      <c r="CJ19" s="7">
        <v>27.07</v>
      </c>
      <c r="CK19" s="7">
        <v>7.7</v>
      </c>
      <c r="CL19" s="7">
        <v>10.5</v>
      </c>
      <c r="CM19" s="7">
        <v>8.1999999999999993</v>
      </c>
      <c r="CN19" s="7">
        <v>26.7</v>
      </c>
      <c r="CO19" s="7">
        <v>27.3</v>
      </c>
      <c r="CP19" s="7">
        <v>32.1</v>
      </c>
      <c r="CQ19" s="7">
        <v>37.1</v>
      </c>
      <c r="CR19" s="7">
        <v>1.6909999999999998</v>
      </c>
      <c r="CS19" s="7">
        <v>1.556</v>
      </c>
      <c r="CT19" s="7">
        <v>1.9E-2</v>
      </c>
      <c r="CU19" s="7">
        <v>0.28099999999999997</v>
      </c>
      <c r="CV19" s="7">
        <v>18.399999999999999</v>
      </c>
      <c r="CW19" s="7">
        <v>19.899999999999999</v>
      </c>
      <c r="CX19" s="7">
        <v>18.518518518518519</v>
      </c>
      <c r="CY19" s="7">
        <v>18.939393939393938</v>
      </c>
      <c r="CZ19" s="7">
        <v>20.224</v>
      </c>
      <c r="DA19" s="7">
        <v>22.604999999999997</v>
      </c>
      <c r="DB19" s="7">
        <v>1.9E-2</v>
      </c>
      <c r="DC19" s="7">
        <v>0.73699999999999999</v>
      </c>
      <c r="DD19" s="7">
        <v>20.8</v>
      </c>
      <c r="DE19" s="7">
        <v>22.4</v>
      </c>
      <c r="DF19" s="7">
        <v>17.730496453900709</v>
      </c>
      <c r="DG19" s="7">
        <v>26.178010471204189</v>
      </c>
      <c r="DH19" s="7">
        <v>20.195999999999998</v>
      </c>
      <c r="DI19" s="7">
        <v>24.057000000000002</v>
      </c>
      <c r="DJ19" s="7">
        <v>1.6E-2</v>
      </c>
      <c r="DK19" s="7">
        <v>0.71300000000000008</v>
      </c>
      <c r="DL19" s="7">
        <v>19.100000000000001</v>
      </c>
      <c r="DM19" s="7">
        <v>24.4</v>
      </c>
      <c r="DN19" s="7">
        <v>21.367521367521366</v>
      </c>
      <c r="DO19" s="7">
        <v>26.315789473684209</v>
      </c>
      <c r="DP19" s="7">
        <v>1.8427518427518428</v>
      </c>
      <c r="DQ19" s="7">
        <v>1.1853022520742789</v>
      </c>
      <c r="DR19" s="7">
        <v>2.2607385079125848</v>
      </c>
      <c r="DS19" s="7">
        <v>1.9697964543663822</v>
      </c>
      <c r="DT19" s="7">
        <v>2.8063610851262863</v>
      </c>
      <c r="DU19" s="38">
        <v>2.6905829596412558</v>
      </c>
      <c r="DV19" s="7">
        <v>0.84699999999999998</v>
      </c>
      <c r="DW19" s="7">
        <v>50.411999999999999</v>
      </c>
      <c r="DX19" s="7">
        <v>0.49399999999999999</v>
      </c>
      <c r="DY19" s="7">
        <v>28.782</v>
      </c>
      <c r="DZ19" s="7" t="s">
        <v>248</v>
      </c>
      <c r="EA19" s="7" t="s">
        <v>248</v>
      </c>
      <c r="EB19" s="7" t="s">
        <v>248</v>
      </c>
      <c r="EC19" s="7">
        <v>34</v>
      </c>
      <c r="ED19" s="7">
        <v>30.9</v>
      </c>
      <c r="EE19" s="7">
        <v>34.1</v>
      </c>
      <c r="EF19" s="7">
        <v>37.200000000000003</v>
      </c>
      <c r="EG19" s="7" t="s">
        <v>248</v>
      </c>
      <c r="EH19" s="7" t="s">
        <v>248</v>
      </c>
      <c r="EI19" s="7" t="s">
        <v>248</v>
      </c>
      <c r="EJ19" s="7" t="s">
        <v>248</v>
      </c>
      <c r="EK19" s="7" t="s">
        <v>248</v>
      </c>
      <c r="EL19" s="7" t="s">
        <v>248</v>
      </c>
      <c r="EM19" s="7" t="s">
        <v>248</v>
      </c>
      <c r="EN19" s="7" t="s">
        <v>248</v>
      </c>
      <c r="EO19" s="7">
        <v>14.722000000000001</v>
      </c>
      <c r="EP19" s="7">
        <v>16.130000000000003</v>
      </c>
      <c r="EQ19" s="7">
        <v>3.1E-2</v>
      </c>
      <c r="ER19" s="7">
        <v>0.68</v>
      </c>
      <c r="ES19" s="7">
        <v>24.5</v>
      </c>
      <c r="ET19" s="7">
        <v>34.4</v>
      </c>
      <c r="EU19" s="7">
        <v>16.447368421052634</v>
      </c>
      <c r="EV19" s="7">
        <v>21.008403361344538</v>
      </c>
      <c r="EW19" s="7">
        <v>16.372999999999998</v>
      </c>
      <c r="EX19" s="7">
        <v>17.728999999999999</v>
      </c>
      <c r="EY19" s="7">
        <v>1.4999999999999999E-2</v>
      </c>
      <c r="EZ19" s="7">
        <v>0.93100000000000005</v>
      </c>
      <c r="FA19" s="7">
        <v>33.1</v>
      </c>
      <c r="FB19" s="7">
        <v>36.4</v>
      </c>
      <c r="FC19" s="7">
        <v>18.796992481203006</v>
      </c>
      <c r="FD19" s="7">
        <v>21.459227467811157</v>
      </c>
      <c r="FE19" s="7" t="s">
        <v>248</v>
      </c>
      <c r="FF19" s="7" t="s">
        <v>248</v>
      </c>
      <c r="FG19" s="7">
        <v>2.2338049143708116</v>
      </c>
      <c r="FH19" s="7">
        <v>2.5062656641604009</v>
      </c>
      <c r="FI19" s="7">
        <v>2.2338049143708116</v>
      </c>
      <c r="FJ19" s="38">
        <v>2.5062656641604009</v>
      </c>
      <c r="FK19" s="7">
        <v>0.126</v>
      </c>
      <c r="FL19" s="7">
        <v>15.409000000000001</v>
      </c>
      <c r="FM19" s="7">
        <v>7.2999999999999995E-2</v>
      </c>
      <c r="FN19" s="7">
        <v>7.09</v>
      </c>
      <c r="FO19" s="7">
        <v>8.6999999999999993</v>
      </c>
      <c r="FP19" s="7">
        <v>9.6999999999999993</v>
      </c>
      <c r="FQ19" s="7">
        <v>8.6</v>
      </c>
      <c r="FR19" s="7">
        <v>34.4</v>
      </c>
      <c r="FS19" s="7">
        <v>31.3</v>
      </c>
      <c r="FT19" s="7">
        <v>44.5</v>
      </c>
      <c r="FU19" s="7">
        <v>47.2</v>
      </c>
      <c r="FV19" s="7">
        <v>3.4119999999999999</v>
      </c>
      <c r="FW19" s="7">
        <v>3.3899999999999997</v>
      </c>
      <c r="FX19" s="7">
        <v>2.7E-2</v>
      </c>
      <c r="FY19" s="7">
        <v>0.28100000000000003</v>
      </c>
      <c r="FZ19" s="7">
        <v>20.6</v>
      </c>
      <c r="GA19" s="7">
        <v>23.2</v>
      </c>
      <c r="GB19" s="7">
        <v>18.867924528301884</v>
      </c>
      <c r="GC19" s="7">
        <v>16.393442622950818</v>
      </c>
      <c r="GD19" s="7">
        <v>10.629</v>
      </c>
      <c r="GE19" s="7">
        <v>10.483000000000001</v>
      </c>
      <c r="GF19" s="7">
        <v>2.1000000000000001E-2</v>
      </c>
      <c r="GG19" s="7">
        <v>0.46699999999999997</v>
      </c>
      <c r="GH19" s="7">
        <v>32</v>
      </c>
      <c r="GI19" s="7">
        <v>22.4</v>
      </c>
      <c r="GJ19" s="7">
        <v>15.873015873015873</v>
      </c>
      <c r="GK19" s="7">
        <v>19.841269841269842</v>
      </c>
      <c r="GL19" s="7">
        <v>16.864000000000004</v>
      </c>
      <c r="GM19" s="7">
        <v>13.461000000000002</v>
      </c>
      <c r="GN19" s="7">
        <v>3.6999999999999998E-2</v>
      </c>
      <c r="GO19" s="7">
        <v>1.0980000000000001</v>
      </c>
      <c r="GP19" s="7">
        <v>14.4</v>
      </c>
      <c r="GQ19" s="7">
        <v>19.3</v>
      </c>
      <c r="GR19" s="7">
        <v>6.8775790921595599</v>
      </c>
      <c r="GS19" s="7">
        <v>9.3808630393996246</v>
      </c>
      <c r="GT19" s="7">
        <v>1.7678255745433116</v>
      </c>
      <c r="GU19" s="7">
        <v>1.4962593516209477</v>
      </c>
      <c r="GV19" s="7">
        <v>3.3003300330033003</v>
      </c>
      <c r="GW19" s="7">
        <v>3.1948881789137382</v>
      </c>
      <c r="GX19" s="7">
        <v>3.1847133757961785</v>
      </c>
      <c r="GY19" s="38">
        <v>3.6275695284159615</v>
      </c>
      <c r="GZ19" s="7">
        <v>0.155</v>
      </c>
      <c r="HA19" s="7">
        <v>11.491</v>
      </c>
      <c r="HB19" s="7">
        <v>0.13400000000000001</v>
      </c>
      <c r="HC19" s="7">
        <v>7.2649999999999997</v>
      </c>
      <c r="HD19" s="7">
        <v>7.5</v>
      </c>
      <c r="HE19" s="7">
        <v>14.7</v>
      </c>
      <c r="HF19" s="7">
        <v>12.9</v>
      </c>
      <c r="HG19" s="7">
        <v>35.700000000000003</v>
      </c>
      <c r="HH19" s="7">
        <v>33.799999999999997</v>
      </c>
      <c r="HI19" s="7">
        <v>49</v>
      </c>
      <c r="HJ19" s="7">
        <v>41.9</v>
      </c>
      <c r="HK19" s="7">
        <v>6.0109999999999992</v>
      </c>
      <c r="HL19" s="7">
        <v>4.7969999999999997</v>
      </c>
      <c r="HM19" s="7">
        <v>5.1999999999999998E-2</v>
      </c>
      <c r="HN19" s="7">
        <v>0.45699999999999996</v>
      </c>
      <c r="HO19" s="7">
        <v>22.5</v>
      </c>
      <c r="HP19" s="7">
        <v>24</v>
      </c>
      <c r="HQ19" s="7">
        <v>14.124293785310735</v>
      </c>
      <c r="HR19" s="7">
        <v>13.192612137203167</v>
      </c>
      <c r="HS19" s="7">
        <v>12.797000000000001</v>
      </c>
      <c r="HT19" s="7">
        <v>12.499000000000001</v>
      </c>
      <c r="HU19" s="7">
        <v>4.7E-2</v>
      </c>
      <c r="HV19" s="7">
        <v>0.35599999999999998</v>
      </c>
      <c r="HW19" s="7">
        <v>23.6</v>
      </c>
      <c r="HX19" s="7">
        <v>30.7</v>
      </c>
      <c r="HY19" s="7">
        <v>16.233766233766232</v>
      </c>
      <c r="HZ19" s="7">
        <v>19.841269841269842</v>
      </c>
      <c r="IA19" s="7">
        <v>10.974000000000002</v>
      </c>
      <c r="IB19" s="7">
        <v>10.841000000000001</v>
      </c>
      <c r="IC19" s="7">
        <v>2.9000000000000001E-2</v>
      </c>
      <c r="ID19" s="7">
        <v>0.33200000000000002</v>
      </c>
      <c r="IE19" s="7">
        <v>24.3</v>
      </c>
      <c r="IF19" s="7">
        <v>27.2</v>
      </c>
      <c r="IG19" s="7">
        <v>18.382352941176471</v>
      </c>
      <c r="IH19" s="7">
        <v>21.186440677966104</v>
      </c>
      <c r="II19" s="7">
        <v>1.7772511848341233</v>
      </c>
      <c r="IJ19" s="7">
        <v>2.2075055187637971</v>
      </c>
      <c r="IK19" s="7">
        <v>4.0540540540540544</v>
      </c>
      <c r="IL19" s="7">
        <v>4.2796005706134093</v>
      </c>
      <c r="IM19" s="7">
        <v>4.1841004184100417</v>
      </c>
      <c r="IN19" s="7">
        <v>3.694581280788177</v>
      </c>
    </row>
    <row r="20" spans="1:248">
      <c r="A20" s="1" t="s">
        <v>44</v>
      </c>
      <c r="B20" s="45" t="s">
        <v>7</v>
      </c>
      <c r="C20" s="3" t="s">
        <v>8</v>
      </c>
      <c r="D20" s="4" t="s">
        <v>179</v>
      </c>
      <c r="E20" s="4" t="s">
        <v>9</v>
      </c>
      <c r="F20" s="43" t="s">
        <v>42</v>
      </c>
      <c r="G20" s="5" t="s">
        <v>7</v>
      </c>
      <c r="H20" s="4"/>
      <c r="I20" s="4"/>
      <c r="J20" s="4"/>
      <c r="K20" s="4"/>
      <c r="L20" s="4">
        <v>1</v>
      </c>
      <c r="M20" s="4" t="s">
        <v>34</v>
      </c>
      <c r="N20" s="4">
        <v>368</v>
      </c>
      <c r="O20" s="4"/>
      <c r="P20" s="4"/>
      <c r="Q20" s="4"/>
      <c r="R20" s="6">
        <v>582</v>
      </c>
      <c r="S20" s="4" t="s">
        <v>11</v>
      </c>
      <c r="T20" s="4">
        <v>200</v>
      </c>
      <c r="U20" s="4">
        <v>117.6</v>
      </c>
      <c r="V20" s="4">
        <v>47.5</v>
      </c>
      <c r="W20" s="4">
        <v>53.7</v>
      </c>
      <c r="X20" s="4">
        <v>45.2</v>
      </c>
      <c r="Y20" s="4">
        <v>14.5</v>
      </c>
      <c r="Z20" s="4">
        <v>17.7</v>
      </c>
      <c r="AA20" s="7">
        <v>48.49253538</v>
      </c>
      <c r="AB20" s="7">
        <v>103.01492924</v>
      </c>
      <c r="AC20" s="44"/>
      <c r="AD20" s="46"/>
      <c r="AE20" s="10">
        <v>0</v>
      </c>
      <c r="AF20" s="7">
        <v>0</v>
      </c>
      <c r="AG20" s="7">
        <v>3</v>
      </c>
      <c r="AH20" s="7">
        <v>13</v>
      </c>
      <c r="AI20" s="7">
        <v>0</v>
      </c>
      <c r="AJ20" s="7">
        <v>29.8</v>
      </c>
      <c r="AK20" s="7">
        <v>1.3</v>
      </c>
      <c r="AL20" s="7">
        <v>2.8</v>
      </c>
      <c r="AM20" s="7">
        <v>1.2</v>
      </c>
      <c r="AN20" s="7">
        <v>3.3</v>
      </c>
      <c r="AO20" s="7">
        <v>1.5</v>
      </c>
      <c r="AP20" s="9">
        <v>4.3</v>
      </c>
      <c r="AQ20" s="10">
        <v>2</v>
      </c>
      <c r="AR20" s="7">
        <v>1.58</v>
      </c>
      <c r="AS20" s="7">
        <v>96.022999999999996</v>
      </c>
      <c r="AT20" s="7">
        <v>0.82599999999999996</v>
      </c>
      <c r="AU20" s="7">
        <v>45.255000000000003</v>
      </c>
      <c r="AV20" s="7">
        <v>6.9</v>
      </c>
      <c r="AW20" s="7">
        <v>10.8</v>
      </c>
      <c r="AX20" s="7">
        <v>18.8</v>
      </c>
      <c r="AY20" s="7">
        <v>18.3</v>
      </c>
      <c r="AZ20" s="7">
        <v>28.2</v>
      </c>
      <c r="BA20" s="7">
        <v>22</v>
      </c>
      <c r="BB20" s="7">
        <v>39.4</v>
      </c>
      <c r="BC20" s="7">
        <v>0.20499999999999999</v>
      </c>
      <c r="BD20" s="7">
        <v>0.20100000000000001</v>
      </c>
      <c r="BE20" s="7" t="s">
        <v>248</v>
      </c>
      <c r="BF20" s="7">
        <v>0</v>
      </c>
      <c r="BG20" s="7" t="s">
        <v>248</v>
      </c>
      <c r="BH20" s="7" t="s">
        <v>248</v>
      </c>
      <c r="BI20" s="7">
        <v>0</v>
      </c>
      <c r="BJ20" s="7">
        <v>0</v>
      </c>
      <c r="BK20" s="7">
        <v>15.885999999999999</v>
      </c>
      <c r="BL20" s="7">
        <v>17.155999999999999</v>
      </c>
      <c r="BM20" s="7">
        <v>7.6999999999999999E-2</v>
      </c>
      <c r="BN20" s="7">
        <v>0.315</v>
      </c>
      <c r="BO20" s="7">
        <v>22.6</v>
      </c>
      <c r="BP20" s="7">
        <v>41.6</v>
      </c>
      <c r="BQ20" s="7">
        <v>30.303030303030301</v>
      </c>
      <c r="BR20" s="7">
        <v>50.505050505050505</v>
      </c>
      <c r="BS20" s="7">
        <v>16.475999999999999</v>
      </c>
      <c r="BT20" s="7">
        <v>25.408999999999999</v>
      </c>
      <c r="BU20" s="7">
        <v>0.06</v>
      </c>
      <c r="BV20" s="7">
        <v>0.86199999999999999</v>
      </c>
      <c r="BW20" s="7">
        <v>25</v>
      </c>
      <c r="BX20" s="7">
        <v>50.1</v>
      </c>
      <c r="BY20" s="7">
        <v>26.881720430107528</v>
      </c>
      <c r="BZ20" s="7">
        <v>52.083333333333336</v>
      </c>
      <c r="CA20" s="7">
        <v>2.8409090909090908</v>
      </c>
      <c r="CB20" s="7">
        <v>5.3003533568904597</v>
      </c>
      <c r="CC20" s="7">
        <v>1.6137708445400754</v>
      </c>
      <c r="CD20" s="7">
        <v>3.6363636363636367</v>
      </c>
      <c r="CE20" s="7">
        <v>1.589825119236884</v>
      </c>
      <c r="CF20" s="9">
        <v>2.0632737276478679</v>
      </c>
      <c r="CG20" s="10">
        <v>0.60799999999999998</v>
      </c>
      <c r="CH20" s="7">
        <v>54.340999999999987</v>
      </c>
      <c r="CI20" s="7">
        <v>0.29399999999999998</v>
      </c>
      <c r="CJ20" s="7">
        <v>30.976999999999997</v>
      </c>
      <c r="CK20" s="7">
        <v>6.3</v>
      </c>
      <c r="CL20" s="7">
        <v>8.5</v>
      </c>
      <c r="CM20" s="7">
        <v>7.8</v>
      </c>
      <c r="CN20" s="7">
        <v>25.6</v>
      </c>
      <c r="CO20" s="7">
        <v>31.1</v>
      </c>
      <c r="CP20" s="7">
        <v>42.6</v>
      </c>
      <c r="CQ20" s="7">
        <v>46.5</v>
      </c>
      <c r="CR20" s="7">
        <v>0.74500000000000011</v>
      </c>
      <c r="CS20" s="7">
        <v>0.75700000000000001</v>
      </c>
      <c r="CT20" s="7">
        <v>1.4E-2</v>
      </c>
      <c r="CU20" s="7">
        <v>0.154</v>
      </c>
      <c r="CV20" s="7">
        <v>33</v>
      </c>
      <c r="CW20" s="7">
        <v>21.2</v>
      </c>
      <c r="CX20" s="7">
        <v>40.650406504065039</v>
      </c>
      <c r="CY20" s="7">
        <v>36.496350364963497</v>
      </c>
      <c r="CZ20" s="7">
        <v>18.921000000000003</v>
      </c>
      <c r="DA20" s="7">
        <v>19.329999999999998</v>
      </c>
      <c r="DB20" s="7">
        <v>2.7E-2</v>
      </c>
      <c r="DC20" s="7">
        <v>0.51700000000000002</v>
      </c>
      <c r="DD20" s="7">
        <v>18.600000000000001</v>
      </c>
      <c r="DE20" s="7">
        <v>26.6</v>
      </c>
      <c r="DF20" s="7">
        <v>22.123893805309734</v>
      </c>
      <c r="DG20" s="7">
        <v>31.055900621118013</v>
      </c>
      <c r="DH20" s="7">
        <v>18.014000000000003</v>
      </c>
      <c r="DI20" s="7">
        <v>19.917000000000002</v>
      </c>
      <c r="DJ20" s="7">
        <v>1.2E-2</v>
      </c>
      <c r="DK20" s="7">
        <v>0.50700000000000001</v>
      </c>
      <c r="DL20" s="7">
        <v>21.4</v>
      </c>
      <c r="DM20" s="7">
        <v>27.8</v>
      </c>
      <c r="DN20" s="7">
        <v>22.935779816513762</v>
      </c>
      <c r="DO20" s="7">
        <v>32.467532467532465</v>
      </c>
      <c r="DP20" s="7">
        <v>3.2085561497326203</v>
      </c>
      <c r="DQ20" s="7">
        <v>3.6630036630036633</v>
      </c>
      <c r="DR20" s="7">
        <v>2.912621359223301</v>
      </c>
      <c r="DS20" s="7">
        <v>2.9615004935834159</v>
      </c>
      <c r="DT20" s="7">
        <v>2.4772914946325351</v>
      </c>
      <c r="DU20" s="38">
        <v>3.3745781777277841</v>
      </c>
      <c r="DV20" s="7">
        <v>0.98899999999999999</v>
      </c>
      <c r="DW20" s="7">
        <v>70.597999999999999</v>
      </c>
      <c r="DX20" s="7">
        <v>0.5</v>
      </c>
      <c r="DY20" s="7">
        <v>35.365000000000002</v>
      </c>
      <c r="DZ20" s="7">
        <v>7</v>
      </c>
      <c r="EA20" s="7">
        <v>19.3</v>
      </c>
      <c r="EB20" s="7">
        <v>23.8</v>
      </c>
      <c r="EC20" s="7">
        <v>24.8</v>
      </c>
      <c r="ED20" s="7">
        <v>33.799999999999997</v>
      </c>
      <c r="EE20" s="7">
        <v>33.4</v>
      </c>
      <c r="EF20" s="7">
        <v>37.4</v>
      </c>
      <c r="EG20" s="7">
        <v>0.39</v>
      </c>
      <c r="EH20" s="7">
        <v>0.36799999999999999</v>
      </c>
      <c r="EI20" s="7" t="s">
        <v>248</v>
      </c>
      <c r="EJ20" s="7">
        <v>0</v>
      </c>
      <c r="EK20" s="7" t="s">
        <v>248</v>
      </c>
      <c r="EL20" s="7" t="s">
        <v>248</v>
      </c>
      <c r="EM20" s="7">
        <v>0</v>
      </c>
      <c r="EN20" s="7">
        <v>0</v>
      </c>
      <c r="EO20" s="7">
        <v>17.093</v>
      </c>
      <c r="EP20" s="7">
        <v>16.765999999999998</v>
      </c>
      <c r="EQ20" s="7">
        <v>3.2000000000000001E-2</v>
      </c>
      <c r="ER20" s="7">
        <v>0.504</v>
      </c>
      <c r="ES20" s="7">
        <v>25.7</v>
      </c>
      <c r="ET20" s="7">
        <v>33.5</v>
      </c>
      <c r="EU20" s="7">
        <v>22.222222222222221</v>
      </c>
      <c r="EV20" s="7">
        <v>27.472527472527474</v>
      </c>
      <c r="EW20" s="7">
        <v>21.33</v>
      </c>
      <c r="EX20" s="7">
        <v>21.471000000000004</v>
      </c>
      <c r="EY20" s="7">
        <v>1.6E-2</v>
      </c>
      <c r="EZ20" s="7">
        <v>0.67599999999999993</v>
      </c>
      <c r="FA20" s="7">
        <v>21</v>
      </c>
      <c r="FB20" s="7">
        <v>27.6</v>
      </c>
      <c r="FC20" s="7">
        <v>18.315018315018314</v>
      </c>
      <c r="FD20" s="7">
        <v>24.630541871921181</v>
      </c>
      <c r="FE20" s="7">
        <v>5.825242718446602</v>
      </c>
      <c r="FF20" s="7">
        <v>2.2172949002217295</v>
      </c>
      <c r="FG20" s="7">
        <v>2.2675736961451247</v>
      </c>
      <c r="FH20" s="7">
        <v>2.0505809979494187</v>
      </c>
      <c r="FI20" s="7">
        <v>3.0991735537190084</v>
      </c>
      <c r="FJ20" s="38">
        <v>2.6223776223776225</v>
      </c>
      <c r="FK20" s="7">
        <v>0.21199999999999999</v>
      </c>
      <c r="FL20" s="7">
        <v>19.771000000000001</v>
      </c>
      <c r="FM20" s="7">
        <v>0.161</v>
      </c>
      <c r="FN20" s="7">
        <v>12.186999999999999</v>
      </c>
      <c r="FO20" s="7">
        <v>10</v>
      </c>
      <c r="FP20" s="7">
        <v>11.8</v>
      </c>
      <c r="FQ20" s="7">
        <v>7.9</v>
      </c>
      <c r="FR20" s="7">
        <v>40.6</v>
      </c>
      <c r="FS20" s="7">
        <v>39.799999999999997</v>
      </c>
      <c r="FT20" s="7">
        <v>58.1</v>
      </c>
      <c r="FU20" s="7">
        <v>60.6</v>
      </c>
      <c r="FV20" s="7">
        <v>2.1319999999999997</v>
      </c>
      <c r="FW20" s="7">
        <v>2.1070000000000002</v>
      </c>
      <c r="FX20" s="7">
        <v>8.9999999999999993E-3</v>
      </c>
      <c r="FY20" s="7">
        <v>0.19900000000000001</v>
      </c>
      <c r="FZ20" s="7">
        <v>30.4</v>
      </c>
      <c r="GA20" s="7">
        <v>25.1</v>
      </c>
      <c r="GB20" s="7">
        <v>28.248587570621471</v>
      </c>
      <c r="GC20" s="7">
        <v>25.380710659898476</v>
      </c>
      <c r="GD20" s="7">
        <v>10.615999999999998</v>
      </c>
      <c r="GE20" s="7">
        <v>11.351000000000001</v>
      </c>
      <c r="GF20" s="7">
        <v>2.1999999999999999E-2</v>
      </c>
      <c r="GG20" s="7">
        <v>0.55899999999999994</v>
      </c>
      <c r="GH20" s="7">
        <v>18</v>
      </c>
      <c r="GI20" s="7">
        <v>27.2</v>
      </c>
      <c r="GJ20" s="7">
        <v>17.985611510791365</v>
      </c>
      <c r="GK20" s="7">
        <v>23.923444976076556</v>
      </c>
      <c r="GL20" s="7">
        <v>12.615</v>
      </c>
      <c r="GM20" s="7">
        <v>13.087</v>
      </c>
      <c r="GN20" s="7">
        <v>0.01</v>
      </c>
      <c r="GO20" s="7">
        <v>1.351</v>
      </c>
      <c r="GP20" s="7">
        <v>47.4</v>
      </c>
      <c r="GQ20" s="7">
        <v>35.9</v>
      </c>
      <c r="GR20" s="7">
        <v>22.624434389140273</v>
      </c>
      <c r="GS20" s="7">
        <v>32.467532467532465</v>
      </c>
      <c r="GT20" s="7">
        <v>2.1141649048625792</v>
      </c>
      <c r="GU20" s="7">
        <v>1.7953321364452424</v>
      </c>
      <c r="GV20" s="7">
        <v>4.7619047619047619</v>
      </c>
      <c r="GW20" s="7">
        <v>4.0760869565217392</v>
      </c>
      <c r="GX20" s="7">
        <v>5.8139534883720927</v>
      </c>
      <c r="GY20" s="38">
        <v>5.376344086021505</v>
      </c>
      <c r="GZ20" s="7">
        <v>0.17499999999999999</v>
      </c>
      <c r="HA20" s="7">
        <v>16.783000000000001</v>
      </c>
      <c r="HB20" s="7">
        <v>0.14399999999999999</v>
      </c>
      <c r="HC20" s="7">
        <v>8.7140000000000004</v>
      </c>
      <c r="HD20" s="7">
        <v>8.6</v>
      </c>
      <c r="HE20" s="7">
        <v>10.3</v>
      </c>
      <c r="HF20" s="7">
        <v>13.1</v>
      </c>
      <c r="HG20" s="7">
        <v>36.6</v>
      </c>
      <c r="HH20" s="7">
        <v>32.4</v>
      </c>
      <c r="HI20" s="7">
        <v>41.9</v>
      </c>
      <c r="HJ20" s="7">
        <v>41.8</v>
      </c>
      <c r="HK20" s="7">
        <v>6.6379999999999999</v>
      </c>
      <c r="HL20" s="7">
        <v>6.62</v>
      </c>
      <c r="HM20" s="7">
        <v>5.8000000000000003E-2</v>
      </c>
      <c r="HN20" s="7">
        <v>0.52800000000000002</v>
      </c>
      <c r="HO20" s="7">
        <v>14</v>
      </c>
      <c r="HP20" s="7">
        <v>10.5</v>
      </c>
      <c r="HQ20" s="7">
        <v>9.1407678244972566</v>
      </c>
      <c r="HR20" s="7">
        <v>9.8425196850393704</v>
      </c>
      <c r="HS20" s="7">
        <v>15.847</v>
      </c>
      <c r="HT20" s="7">
        <v>14.860000000000001</v>
      </c>
      <c r="HU20" s="7">
        <v>2.1999999999999999E-2</v>
      </c>
      <c r="HV20" s="7">
        <v>0.47700000000000004</v>
      </c>
      <c r="HW20" s="7">
        <v>17.8</v>
      </c>
      <c r="HX20" s="7">
        <v>28.5</v>
      </c>
      <c r="HY20" s="7">
        <v>18.587360594795538</v>
      </c>
      <c r="HZ20" s="7">
        <v>24.271844660194176</v>
      </c>
      <c r="IA20" s="7">
        <v>16.736000000000001</v>
      </c>
      <c r="IB20" s="7">
        <v>11.973000000000001</v>
      </c>
      <c r="IC20" s="7">
        <v>1.2999999999999999E-2</v>
      </c>
      <c r="ID20" s="7">
        <v>0.47000000000000003</v>
      </c>
      <c r="IE20" s="7">
        <v>27.8</v>
      </c>
      <c r="IF20" s="7">
        <v>33.1</v>
      </c>
      <c r="IG20" s="7">
        <v>22.935779816513762</v>
      </c>
      <c r="IH20" s="7">
        <v>29.411764705882351</v>
      </c>
      <c r="II20" s="7">
        <v>1.371742112482853</v>
      </c>
      <c r="IJ20" s="7">
        <v>1.2711864406779663</v>
      </c>
      <c r="IK20" s="7">
        <v>3.865979381443299</v>
      </c>
      <c r="IL20" s="7">
        <v>3.2858707557502735</v>
      </c>
      <c r="IM20" s="7">
        <v>4.6224961479198763</v>
      </c>
      <c r="IN20" s="7">
        <v>4.8622366288492707</v>
      </c>
    </row>
    <row r="21" spans="1:248">
      <c r="A21" s="1" t="s">
        <v>45</v>
      </c>
      <c r="B21" s="2" t="s">
        <v>8</v>
      </c>
      <c r="C21" s="3" t="s">
        <v>8</v>
      </c>
      <c r="D21" s="4" t="s">
        <v>180</v>
      </c>
      <c r="E21" s="4" t="s">
        <v>9</v>
      </c>
      <c r="F21" s="43" t="s">
        <v>42</v>
      </c>
      <c r="G21" s="4"/>
      <c r="H21" s="5" t="s">
        <v>7</v>
      </c>
      <c r="I21" s="4"/>
      <c r="J21" s="4"/>
      <c r="K21" s="4"/>
      <c r="L21" s="4">
        <v>2</v>
      </c>
      <c r="M21" s="4" t="s">
        <v>34</v>
      </c>
      <c r="N21" s="4">
        <v>680</v>
      </c>
      <c r="O21" s="4">
        <v>5344</v>
      </c>
      <c r="P21" s="4">
        <v>4200</v>
      </c>
      <c r="Q21" s="4">
        <v>0.10461715906958879</v>
      </c>
      <c r="R21" s="4">
        <v>4772</v>
      </c>
      <c r="S21" s="4" t="s">
        <v>11</v>
      </c>
      <c r="T21" s="4">
        <v>254</v>
      </c>
      <c r="U21" s="4">
        <v>112</v>
      </c>
      <c r="V21" s="4">
        <v>75</v>
      </c>
      <c r="W21" s="4">
        <v>114.9</v>
      </c>
      <c r="X21" s="4">
        <v>72.900000000000006</v>
      </c>
      <c r="Y21" s="4">
        <v>33.6</v>
      </c>
      <c r="Z21" s="4">
        <v>42.7</v>
      </c>
      <c r="AA21" s="7">
        <v>43.029716309999998</v>
      </c>
      <c r="AB21" s="7">
        <v>144.70452057259999</v>
      </c>
      <c r="AC21" s="44">
        <v>15000</v>
      </c>
      <c r="AD21" s="46" t="s">
        <v>46</v>
      </c>
      <c r="AE21" s="10">
        <v>1</v>
      </c>
      <c r="AF21" s="7">
        <v>9.24</v>
      </c>
      <c r="AG21" s="7">
        <v>1</v>
      </c>
      <c r="AH21" s="7">
        <v>17</v>
      </c>
      <c r="AI21" s="7">
        <v>0</v>
      </c>
      <c r="AJ21" s="7">
        <v>44.3</v>
      </c>
      <c r="AK21" s="7">
        <v>2.4</v>
      </c>
      <c r="AL21" s="7">
        <v>4.5999999999999996</v>
      </c>
      <c r="AM21" s="7">
        <v>2.9</v>
      </c>
      <c r="AN21" s="7">
        <v>7.2</v>
      </c>
      <c r="AO21" s="7">
        <v>2.5</v>
      </c>
      <c r="AP21" s="9">
        <v>6.1</v>
      </c>
      <c r="AQ21" s="10">
        <v>2</v>
      </c>
      <c r="AR21" s="7">
        <v>2.08</v>
      </c>
      <c r="AS21" s="7">
        <v>94.923999999999992</v>
      </c>
      <c r="AT21" s="7">
        <v>1.232</v>
      </c>
      <c r="AU21" s="7">
        <v>47.676000000000002</v>
      </c>
      <c r="AV21" s="7">
        <v>36.6</v>
      </c>
      <c r="AW21" s="7">
        <v>24.3</v>
      </c>
      <c r="AX21" s="7">
        <v>13.5</v>
      </c>
      <c r="AY21" s="7">
        <v>17</v>
      </c>
      <c r="AZ21" s="7">
        <v>29.7</v>
      </c>
      <c r="BA21" s="7">
        <v>25.2</v>
      </c>
      <c r="BB21" s="7">
        <v>37.9</v>
      </c>
      <c r="BC21" s="7">
        <v>0.182</v>
      </c>
      <c r="BD21" s="7">
        <v>0.124</v>
      </c>
      <c r="BE21" s="7" t="s">
        <v>248</v>
      </c>
      <c r="BF21" s="7">
        <v>0</v>
      </c>
      <c r="BG21" s="7" t="s">
        <v>248</v>
      </c>
      <c r="BH21" s="7" t="s">
        <v>248</v>
      </c>
      <c r="BI21" s="7">
        <v>0</v>
      </c>
      <c r="BJ21" s="7">
        <v>0</v>
      </c>
      <c r="BK21" s="7">
        <v>13.119999999999997</v>
      </c>
      <c r="BL21" s="7">
        <v>22.380999999999997</v>
      </c>
      <c r="BM21" s="7">
        <v>0.09</v>
      </c>
      <c r="BN21" s="7">
        <v>0.34899999999999998</v>
      </c>
      <c r="BO21" s="7">
        <v>19.399999999999999</v>
      </c>
      <c r="BP21" s="7">
        <v>38.5</v>
      </c>
      <c r="BQ21" s="7">
        <v>29.069767441860467</v>
      </c>
      <c r="BR21" s="7">
        <v>48.543689320388353</v>
      </c>
      <c r="BS21" s="7">
        <v>18.087</v>
      </c>
      <c r="BT21" s="7">
        <v>28.959999999999997</v>
      </c>
      <c r="BU21" s="7">
        <v>2.8000000000000001E-2</v>
      </c>
      <c r="BV21" s="7">
        <v>0.68199999999999994</v>
      </c>
      <c r="BW21" s="7">
        <v>22.6</v>
      </c>
      <c r="BX21" s="7">
        <v>45.6</v>
      </c>
      <c r="BY21" s="7">
        <v>28.248587570621471</v>
      </c>
      <c r="BZ21" s="7">
        <v>53.763440860215056</v>
      </c>
      <c r="CA21" s="7">
        <v>2.0533880903490758</v>
      </c>
      <c r="CB21" s="7">
        <v>5.9405940594059405</v>
      </c>
      <c r="CC21" s="7">
        <v>2.0338983050847457</v>
      </c>
      <c r="CD21" s="7">
        <v>2.8116213683223994</v>
      </c>
      <c r="CE21" s="7">
        <v>1.8645121193287757</v>
      </c>
      <c r="CF21" s="9">
        <v>2.3328149300155521</v>
      </c>
      <c r="CG21" s="10">
        <v>0.754</v>
      </c>
      <c r="CH21" s="7">
        <v>59.972999999999992</v>
      </c>
      <c r="CI21" s="7">
        <v>0.32</v>
      </c>
      <c r="CJ21" s="7">
        <v>25.396000000000001</v>
      </c>
      <c r="CK21" s="7">
        <v>16.2</v>
      </c>
      <c r="CL21" s="7">
        <v>13.8</v>
      </c>
      <c r="CM21" s="7">
        <v>15.1</v>
      </c>
      <c r="CN21" s="7">
        <v>26.9</v>
      </c>
      <c r="CO21" s="7">
        <v>23.8</v>
      </c>
      <c r="CP21" s="7">
        <v>36.4</v>
      </c>
      <c r="CQ21" s="7">
        <v>44.5</v>
      </c>
      <c r="CR21" s="7">
        <v>0.63200000000000001</v>
      </c>
      <c r="CS21" s="7">
        <v>0.45200000000000001</v>
      </c>
      <c r="CT21" s="7">
        <v>2.8000000000000001E-2</v>
      </c>
      <c r="CU21" s="7">
        <v>8.1000000000000003E-2</v>
      </c>
      <c r="CV21" s="7">
        <v>30.3</v>
      </c>
      <c r="CW21" s="7">
        <v>36.9</v>
      </c>
      <c r="CX21" s="7">
        <v>65.789473684210535</v>
      </c>
      <c r="CY21" s="7">
        <v>42.735042735042732</v>
      </c>
      <c r="CZ21" s="7">
        <v>17.514999999999997</v>
      </c>
      <c r="DA21" s="7">
        <v>19.079999999999998</v>
      </c>
      <c r="DB21" s="7">
        <v>3.1E-2</v>
      </c>
      <c r="DC21" s="7">
        <v>0.53900000000000003</v>
      </c>
      <c r="DD21" s="7">
        <v>18.3</v>
      </c>
      <c r="DE21" s="7">
        <v>25.4</v>
      </c>
      <c r="DF21" s="7">
        <v>21.186440677966104</v>
      </c>
      <c r="DG21" s="7">
        <v>32.679738562091501</v>
      </c>
      <c r="DH21" s="7">
        <v>24.761000000000003</v>
      </c>
      <c r="DI21" s="7">
        <v>26.756</v>
      </c>
      <c r="DJ21" s="7">
        <v>2.5000000000000001E-2</v>
      </c>
      <c r="DK21" s="7">
        <v>0.68299999999999994</v>
      </c>
      <c r="DL21" s="7">
        <v>15.5</v>
      </c>
      <c r="DM21" s="7">
        <v>25</v>
      </c>
      <c r="DN21" s="7">
        <v>21.834061135371179</v>
      </c>
      <c r="DO21" s="7">
        <v>33.783783783783782</v>
      </c>
      <c r="DP21" s="7">
        <v>4.477611940298508</v>
      </c>
      <c r="DQ21" s="7">
        <v>2.0689655172413794</v>
      </c>
      <c r="DR21" s="7">
        <v>1.9841269841269842</v>
      </c>
      <c r="DS21" s="7">
        <v>2.6619343389529724</v>
      </c>
      <c r="DT21" s="7">
        <v>2.407704654895666</v>
      </c>
      <c r="DU21" s="38">
        <v>2.8846153846153846</v>
      </c>
      <c r="DV21" s="7">
        <v>1.81</v>
      </c>
      <c r="DW21" s="7">
        <v>60.725000000000001</v>
      </c>
      <c r="DX21" s="7">
        <v>0.62</v>
      </c>
      <c r="DY21" s="7">
        <v>31.042000000000002</v>
      </c>
      <c r="DZ21" s="7">
        <v>17.600000000000001</v>
      </c>
      <c r="EA21" s="7">
        <v>17.2</v>
      </c>
      <c r="EB21" s="7">
        <v>7.2</v>
      </c>
      <c r="EC21" s="7">
        <v>22.2</v>
      </c>
      <c r="ED21" s="7">
        <v>23</v>
      </c>
      <c r="EE21" s="7">
        <v>25</v>
      </c>
      <c r="EF21" s="7">
        <v>21.6</v>
      </c>
      <c r="EG21" s="7">
        <v>0.70100000000000007</v>
      </c>
      <c r="EH21" s="7">
        <v>0.70099999999999996</v>
      </c>
      <c r="EI21" s="7">
        <v>2.9000000000000001E-2</v>
      </c>
      <c r="EJ21" s="7">
        <v>0.125</v>
      </c>
      <c r="EK21" s="7">
        <v>27.9</v>
      </c>
      <c r="EL21" s="7">
        <v>16</v>
      </c>
      <c r="EM21" s="7">
        <v>37.878787878787875</v>
      </c>
      <c r="EN21" s="7">
        <v>28.248587570621471</v>
      </c>
      <c r="EO21" s="7">
        <v>22.602</v>
      </c>
      <c r="EP21" s="7">
        <v>23.602</v>
      </c>
      <c r="EQ21" s="7">
        <v>2.9000000000000001E-2</v>
      </c>
      <c r="ER21" s="7">
        <v>0.98100000000000009</v>
      </c>
      <c r="ES21" s="7">
        <v>19.8</v>
      </c>
      <c r="ET21" s="7">
        <v>17.2</v>
      </c>
      <c r="EU21" s="7">
        <v>19.157088122605362</v>
      </c>
      <c r="EV21" s="7">
        <v>24.875621890547261</v>
      </c>
      <c r="EW21" s="7">
        <v>27.855999999999998</v>
      </c>
      <c r="EX21" s="7">
        <v>26.234999999999999</v>
      </c>
      <c r="EY21" s="7">
        <v>3.5000000000000003E-2</v>
      </c>
      <c r="EZ21" s="7">
        <v>0.97599999999999998</v>
      </c>
      <c r="FA21" s="7">
        <v>19.7</v>
      </c>
      <c r="FB21" s="7">
        <v>17.3</v>
      </c>
      <c r="FC21" s="7">
        <v>17.730496453900709</v>
      </c>
      <c r="FD21" s="7">
        <v>25.773195876288661</v>
      </c>
      <c r="FE21" s="7">
        <v>2.6455026455026456</v>
      </c>
      <c r="FF21" s="7">
        <v>3.7974683544303796</v>
      </c>
      <c r="FG21" s="7">
        <v>0.7019185774450164</v>
      </c>
      <c r="FH21" s="7">
        <v>1.1737089201877935</v>
      </c>
      <c r="FI21" s="7">
        <v>1.8018018018018018</v>
      </c>
      <c r="FJ21" s="38">
        <v>1.7564402810304449</v>
      </c>
      <c r="FK21" s="7">
        <v>0.63400000000000001</v>
      </c>
      <c r="FL21" s="7">
        <v>32.150000000000006</v>
      </c>
      <c r="FM21" s="7">
        <v>0.25700000000000001</v>
      </c>
      <c r="FN21" s="7">
        <v>13.359</v>
      </c>
      <c r="FO21" s="7">
        <v>5.0149999999999997</v>
      </c>
      <c r="FP21" s="7">
        <v>9.9380000000000006</v>
      </c>
      <c r="FQ21" s="7">
        <v>10</v>
      </c>
      <c r="FR21" s="7">
        <v>47.3</v>
      </c>
      <c r="FS21" s="7">
        <v>43.2</v>
      </c>
      <c r="FT21" s="7">
        <v>62.2</v>
      </c>
      <c r="FU21" s="7">
        <v>62.6</v>
      </c>
      <c r="FV21" s="7">
        <v>1.9510000000000001</v>
      </c>
      <c r="FW21" s="7">
        <v>2.0939999999999999</v>
      </c>
      <c r="FX21" s="7">
        <v>1.7999999999999999E-2</v>
      </c>
      <c r="FY21" s="7">
        <v>0.125</v>
      </c>
      <c r="FZ21" s="7">
        <v>23</v>
      </c>
      <c r="GA21" s="7">
        <v>20.7</v>
      </c>
      <c r="GB21" s="7">
        <v>29.411764705882351</v>
      </c>
      <c r="GC21" s="7">
        <v>30.864197530864196</v>
      </c>
      <c r="GD21" s="7">
        <v>12.581</v>
      </c>
      <c r="GE21" s="7">
        <v>12.996</v>
      </c>
      <c r="GF21" s="7">
        <v>2.8000000000000001E-2</v>
      </c>
      <c r="GG21" s="7">
        <v>0.55500000000000005</v>
      </c>
      <c r="GH21" s="7">
        <v>24</v>
      </c>
      <c r="GI21" s="7">
        <v>27</v>
      </c>
      <c r="GJ21" s="7">
        <v>20.161290322580644</v>
      </c>
      <c r="GK21" s="7">
        <v>29.069767441860467</v>
      </c>
      <c r="GL21" s="7">
        <v>12.635000000000002</v>
      </c>
      <c r="GM21" s="7">
        <v>14.679000000000002</v>
      </c>
      <c r="GN21" s="7">
        <v>1.4999999999999999E-2</v>
      </c>
      <c r="GO21" s="7">
        <v>1.103</v>
      </c>
      <c r="GP21" s="7">
        <v>23.2</v>
      </c>
      <c r="GQ21" s="7">
        <v>29.6</v>
      </c>
      <c r="GR21" s="7">
        <v>11.627906976744185</v>
      </c>
      <c r="GS21" s="7">
        <v>27.3224043715847</v>
      </c>
      <c r="GT21" s="7">
        <v>1.7889087656529516</v>
      </c>
      <c r="GU21" s="7">
        <v>2.7803521779425395</v>
      </c>
      <c r="GV21" s="7">
        <v>4.160887656033287</v>
      </c>
      <c r="GW21" s="7">
        <v>3.7082818294190356</v>
      </c>
      <c r="GX21" s="7">
        <v>7.4074074074074066</v>
      </c>
      <c r="GY21" s="38">
        <v>6.1855670103092786</v>
      </c>
      <c r="GZ21" s="7">
        <v>0.372</v>
      </c>
      <c r="HA21" s="7">
        <v>21.697000000000003</v>
      </c>
      <c r="HB21" s="7">
        <v>0.30299999999999999</v>
      </c>
      <c r="HC21" s="7">
        <v>8.8769999999999989</v>
      </c>
      <c r="HD21" s="7">
        <v>6.1</v>
      </c>
      <c r="HE21" s="7">
        <v>12.4</v>
      </c>
      <c r="HF21" s="7">
        <v>15.5</v>
      </c>
      <c r="HG21" s="7">
        <v>40</v>
      </c>
      <c r="HH21" s="7">
        <v>37.5</v>
      </c>
      <c r="HI21" s="7">
        <v>56.5</v>
      </c>
      <c r="HJ21" s="7">
        <v>57.2</v>
      </c>
      <c r="HK21" s="7">
        <v>6.4509999999999996</v>
      </c>
      <c r="HL21" s="7">
        <v>6.2650000000000006</v>
      </c>
      <c r="HM21" s="7">
        <v>3.5000000000000003E-2</v>
      </c>
      <c r="HN21" s="7">
        <v>0.38400000000000001</v>
      </c>
      <c r="HO21" s="7">
        <v>21.6</v>
      </c>
      <c r="HP21" s="7">
        <v>28.2</v>
      </c>
      <c r="HQ21" s="7">
        <v>17.421602787456447</v>
      </c>
      <c r="HR21" s="7">
        <v>22.222222222222221</v>
      </c>
      <c r="HS21" s="7">
        <v>15.211</v>
      </c>
      <c r="HT21" s="7">
        <v>15.411999999999999</v>
      </c>
      <c r="HU21" s="7">
        <v>5.8000000000000003E-2</v>
      </c>
      <c r="HV21" s="7">
        <v>0.43</v>
      </c>
      <c r="HW21" s="7">
        <v>23.3</v>
      </c>
      <c r="HX21" s="7">
        <v>35.5</v>
      </c>
      <c r="HY21" s="7">
        <v>22.222222222222221</v>
      </c>
      <c r="HZ21" s="7">
        <v>28.735632183908049</v>
      </c>
      <c r="IA21" s="7">
        <v>21.301999999999996</v>
      </c>
      <c r="IB21" s="7">
        <v>16.32</v>
      </c>
      <c r="IC21" s="7">
        <v>3.6999999999999998E-2</v>
      </c>
      <c r="ID21" s="7">
        <v>0.46700000000000003</v>
      </c>
      <c r="IE21" s="7">
        <v>22.9</v>
      </c>
      <c r="IF21" s="7">
        <v>37.799999999999997</v>
      </c>
      <c r="IG21" s="7">
        <v>17.985611510791365</v>
      </c>
      <c r="IH21" s="7">
        <v>19.685039370078741</v>
      </c>
      <c r="II21" s="7">
        <v>2.3980815347721824</v>
      </c>
      <c r="IJ21" s="7">
        <v>2.2505626406601653</v>
      </c>
      <c r="IK21" s="7">
        <v>3.5169988276670576</v>
      </c>
      <c r="IL21" s="7">
        <v>4.1095890410958908</v>
      </c>
      <c r="IM21" s="7">
        <v>3.4403669724770642</v>
      </c>
      <c r="IN21" s="7">
        <v>5.2173913043478262</v>
      </c>
    </row>
    <row r="22" spans="1:248">
      <c r="A22" s="1" t="s">
        <v>47</v>
      </c>
      <c r="B22" s="45" t="s">
        <v>48</v>
      </c>
      <c r="C22" s="3" t="s">
        <v>8</v>
      </c>
      <c r="D22" s="4" t="s">
        <v>181</v>
      </c>
      <c r="E22" s="4" t="s">
        <v>9</v>
      </c>
      <c r="F22" s="43" t="s">
        <v>42</v>
      </c>
      <c r="G22" s="4"/>
      <c r="H22" s="5" t="s">
        <v>7</v>
      </c>
      <c r="I22" s="4"/>
      <c r="J22" s="4"/>
      <c r="K22" s="4"/>
      <c r="L22" s="4">
        <v>2</v>
      </c>
      <c r="M22" s="4" t="s">
        <v>34</v>
      </c>
      <c r="N22" s="4">
        <v>517</v>
      </c>
      <c r="O22" s="4">
        <v>3062</v>
      </c>
      <c r="P22" s="4">
        <v>2600</v>
      </c>
      <c r="Q22" s="4">
        <v>7.1031838391424226E-2</v>
      </c>
      <c r="R22" s="4">
        <v>2831</v>
      </c>
      <c r="S22" s="4" t="s">
        <v>11</v>
      </c>
      <c r="T22" s="4">
        <v>286</v>
      </c>
      <c r="U22" s="4">
        <v>88.3</v>
      </c>
      <c r="V22" s="4">
        <v>61.6</v>
      </c>
      <c r="W22" s="4">
        <v>96.9</v>
      </c>
      <c r="X22" s="4">
        <v>60</v>
      </c>
      <c r="Y22" s="4">
        <v>20.7</v>
      </c>
      <c r="Z22" s="4">
        <v>27.1</v>
      </c>
      <c r="AA22" s="7">
        <v>44.368733349999999</v>
      </c>
      <c r="AB22" s="7">
        <v>159.105422619</v>
      </c>
      <c r="AC22" s="44"/>
      <c r="AD22" s="46"/>
      <c r="AE22" s="10">
        <v>0</v>
      </c>
      <c r="AF22" s="7">
        <v>0</v>
      </c>
      <c r="AG22" s="7">
        <v>1</v>
      </c>
      <c r="AH22" s="7">
        <v>15</v>
      </c>
      <c r="AI22" s="7">
        <v>0</v>
      </c>
      <c r="AJ22" s="7">
        <v>36.200000000000003</v>
      </c>
      <c r="AK22" s="7">
        <v>2.4</v>
      </c>
      <c r="AL22" s="7" t="s">
        <v>24</v>
      </c>
      <c r="AM22" s="7">
        <v>1.9</v>
      </c>
      <c r="AN22" s="7">
        <v>3.5</v>
      </c>
      <c r="AO22" s="7">
        <v>1.7</v>
      </c>
      <c r="AP22" s="9">
        <v>5.9</v>
      </c>
      <c r="AQ22" s="10">
        <v>2</v>
      </c>
      <c r="AR22" s="7">
        <v>1.677</v>
      </c>
      <c r="AS22" s="7">
        <v>93.275000000000006</v>
      </c>
      <c r="AT22" s="7">
        <v>0.91900000000000004</v>
      </c>
      <c r="AU22" s="7">
        <v>47.046999999999997</v>
      </c>
      <c r="AV22" s="7">
        <v>26.9</v>
      </c>
      <c r="AW22" s="7">
        <v>34</v>
      </c>
      <c r="AX22" s="7">
        <v>17.899999999999999</v>
      </c>
      <c r="AY22" s="7">
        <v>24.1</v>
      </c>
      <c r="AZ22" s="7">
        <v>33.5</v>
      </c>
      <c r="BA22" s="7">
        <v>25.5</v>
      </c>
      <c r="BB22" s="7">
        <v>35</v>
      </c>
      <c r="BC22" s="7">
        <v>0.60799999999999998</v>
      </c>
      <c r="BD22" s="7">
        <v>0.75900000000000001</v>
      </c>
      <c r="BE22" s="7">
        <v>2.1000000000000001E-2</v>
      </c>
      <c r="BF22" s="7">
        <v>0.16099999999999998</v>
      </c>
      <c r="BG22" s="7">
        <v>36.799999999999997</v>
      </c>
      <c r="BH22" s="7">
        <v>16.8</v>
      </c>
      <c r="BI22" s="7">
        <v>38.46153846153846</v>
      </c>
      <c r="BJ22" s="7">
        <v>73.529411764705884</v>
      </c>
      <c r="BK22" s="7">
        <v>11.062999999999999</v>
      </c>
      <c r="BL22" s="7">
        <v>17.407999999999998</v>
      </c>
      <c r="BM22" s="7">
        <v>8.2000000000000003E-2</v>
      </c>
      <c r="BN22" s="7">
        <v>0.38700000000000001</v>
      </c>
      <c r="BO22" s="7">
        <v>20.9</v>
      </c>
      <c r="BP22" s="7">
        <v>31.8</v>
      </c>
      <c r="BQ22" s="7">
        <v>25.641025641025639</v>
      </c>
      <c r="BR22" s="7">
        <v>47.169811320754718</v>
      </c>
      <c r="BS22" s="7">
        <v>15.462999999999999</v>
      </c>
      <c r="BT22" s="7">
        <v>28.151</v>
      </c>
      <c r="BU22" s="7">
        <v>6.3E-2</v>
      </c>
      <c r="BV22" s="7">
        <v>0.55600000000000005</v>
      </c>
      <c r="BW22" s="7">
        <v>27.2</v>
      </c>
      <c r="BX22" s="7">
        <v>43.6</v>
      </c>
      <c r="BY22" s="7">
        <v>25.125628140703515</v>
      </c>
      <c r="BZ22" s="7">
        <v>47.61904761904762</v>
      </c>
      <c r="CA22" s="7">
        <v>2.4154589371980677</v>
      </c>
      <c r="CB22" s="7">
        <v>3.0549898167006111</v>
      </c>
      <c r="CC22" s="7">
        <v>2.2761760242792106</v>
      </c>
      <c r="CD22" s="7">
        <v>3.0832476875642345</v>
      </c>
      <c r="CE22" s="7">
        <v>2.3603461841070024</v>
      </c>
      <c r="CF22" s="9">
        <v>3.278688524590164</v>
      </c>
      <c r="CG22" s="10">
        <v>0.88700000000000001</v>
      </c>
      <c r="CH22" s="7">
        <v>68.281999999999996</v>
      </c>
      <c r="CI22" s="7">
        <v>0.46899999999999997</v>
      </c>
      <c r="CJ22" s="7">
        <v>33.020000000000003</v>
      </c>
      <c r="CK22" s="7">
        <v>7.1</v>
      </c>
      <c r="CL22" s="7">
        <v>9.5</v>
      </c>
      <c r="CM22" s="7">
        <v>10.8</v>
      </c>
      <c r="CN22" s="7">
        <v>32.200000000000003</v>
      </c>
      <c r="CO22" s="7">
        <v>32.5</v>
      </c>
      <c r="CP22" s="7">
        <v>37.5</v>
      </c>
      <c r="CQ22" s="7">
        <v>49.2</v>
      </c>
      <c r="CR22" s="7">
        <v>1.825</v>
      </c>
      <c r="CS22" s="7">
        <v>1.425</v>
      </c>
      <c r="CT22" s="7">
        <v>3.6999999999999998E-2</v>
      </c>
      <c r="CU22" s="7">
        <v>0.18099999999999999</v>
      </c>
      <c r="CV22" s="7">
        <v>22.8</v>
      </c>
      <c r="CW22" s="7">
        <v>20.6</v>
      </c>
      <c r="CX22" s="7">
        <v>16.666666666666668</v>
      </c>
      <c r="CY22" s="7">
        <v>20.080321285140563</v>
      </c>
      <c r="CZ22" s="7">
        <v>24.077999999999999</v>
      </c>
      <c r="DA22" s="7">
        <v>24.436</v>
      </c>
      <c r="DB22" s="7">
        <v>2.4E-2</v>
      </c>
      <c r="DC22" s="7">
        <v>0.52</v>
      </c>
      <c r="DD22" s="7">
        <v>15.3</v>
      </c>
      <c r="DE22" s="7">
        <v>19.8</v>
      </c>
      <c r="DF22" s="7">
        <v>15.822784810126581</v>
      </c>
      <c r="DG22" s="7">
        <v>24.875621890547261</v>
      </c>
      <c r="DH22" s="7">
        <v>31.045999999999999</v>
      </c>
      <c r="DI22" s="7">
        <v>34.752000000000002</v>
      </c>
      <c r="DJ22" s="7">
        <v>1.0999999999999999E-2</v>
      </c>
      <c r="DK22" s="7">
        <v>1.262</v>
      </c>
      <c r="DL22" s="7">
        <v>18.2</v>
      </c>
      <c r="DM22" s="7">
        <v>17.8</v>
      </c>
      <c r="DN22" s="7">
        <v>14.925373134328357</v>
      </c>
      <c r="DO22" s="7">
        <v>19.841269841269842</v>
      </c>
      <c r="DP22" s="7">
        <v>1.6429353778751368</v>
      </c>
      <c r="DQ22" s="7">
        <v>1.557632398753894</v>
      </c>
      <c r="DR22" s="7">
        <v>2.255639097744361</v>
      </c>
      <c r="DS22" s="7">
        <v>2.0053475935828877</v>
      </c>
      <c r="DT22" s="7">
        <v>2.512562814070352</v>
      </c>
      <c r="DU22" s="38">
        <v>3.0425963488843815</v>
      </c>
      <c r="DV22" s="7">
        <v>1.5049999999999999</v>
      </c>
      <c r="DW22" s="7">
        <v>66.408000000000001</v>
      </c>
      <c r="DX22" s="7">
        <v>0.65100000000000002</v>
      </c>
      <c r="DY22" s="7">
        <v>34.33</v>
      </c>
      <c r="DZ22" s="7" t="s">
        <v>248</v>
      </c>
      <c r="EA22" s="7" t="s">
        <v>248</v>
      </c>
      <c r="EB22" s="7" t="s">
        <v>248</v>
      </c>
      <c r="EC22" s="7">
        <v>39.200000000000003</v>
      </c>
      <c r="ED22" s="7">
        <v>48.1</v>
      </c>
      <c r="EE22" s="7">
        <v>35.6</v>
      </c>
      <c r="EF22" s="7">
        <v>28.5</v>
      </c>
      <c r="EG22" s="7" t="s">
        <v>248</v>
      </c>
      <c r="EH22" s="7" t="s">
        <v>248</v>
      </c>
      <c r="EI22" s="7" t="s">
        <v>248</v>
      </c>
      <c r="EJ22" s="7" t="s">
        <v>248</v>
      </c>
      <c r="EK22" s="7" t="s">
        <v>248</v>
      </c>
      <c r="EL22" s="7" t="s">
        <v>248</v>
      </c>
      <c r="EM22" s="7" t="s">
        <v>248</v>
      </c>
      <c r="EN22" s="7" t="s">
        <v>248</v>
      </c>
      <c r="EO22" s="7">
        <v>16.498999999999999</v>
      </c>
      <c r="EP22" s="7">
        <v>23</v>
      </c>
      <c r="EQ22" s="7">
        <v>0.03</v>
      </c>
      <c r="ER22" s="7">
        <v>0.84399999999999997</v>
      </c>
      <c r="ES22" s="7">
        <v>21.8</v>
      </c>
      <c r="ET22" s="7">
        <v>29.4</v>
      </c>
      <c r="EU22" s="7">
        <v>20.080321285140563</v>
      </c>
      <c r="EV22" s="7">
        <v>32.467532467532465</v>
      </c>
      <c r="EW22" s="7">
        <v>20.831</v>
      </c>
      <c r="EX22" s="7">
        <v>27.384</v>
      </c>
      <c r="EY22" s="7">
        <v>0.02</v>
      </c>
      <c r="EZ22" s="7">
        <v>0.75499999999999989</v>
      </c>
      <c r="FA22" s="7">
        <v>15.7</v>
      </c>
      <c r="FB22" s="7">
        <v>26.9</v>
      </c>
      <c r="FC22" s="7">
        <v>25.641025641025639</v>
      </c>
      <c r="FD22" s="7">
        <v>25.380710659898476</v>
      </c>
      <c r="FE22" s="7" t="s">
        <v>248</v>
      </c>
      <c r="FF22" s="7" t="s">
        <v>248</v>
      </c>
      <c r="FG22" s="7">
        <v>2.0964360587002098</v>
      </c>
      <c r="FH22" s="7">
        <v>2.0026702269692924</v>
      </c>
      <c r="FI22" s="7">
        <v>3.2751091703056767</v>
      </c>
      <c r="FJ22" s="38">
        <v>3.3783783783783785</v>
      </c>
      <c r="FK22" s="7">
        <v>0.34799999999999998</v>
      </c>
      <c r="FL22" s="7">
        <v>21.089000000000002</v>
      </c>
      <c r="FM22" s="7">
        <v>0.19500000000000001</v>
      </c>
      <c r="FN22" s="7">
        <v>9.511000000000001</v>
      </c>
      <c r="FO22" s="7">
        <v>11.7</v>
      </c>
      <c r="FP22" s="7">
        <v>13.3</v>
      </c>
      <c r="FQ22" s="7">
        <v>16.8</v>
      </c>
      <c r="FR22" s="7">
        <v>42.6</v>
      </c>
      <c r="FS22" s="7">
        <v>47.1</v>
      </c>
      <c r="FT22" s="7">
        <v>59.1</v>
      </c>
      <c r="FU22" s="7">
        <v>52.5</v>
      </c>
      <c r="FV22" s="7">
        <v>2.34</v>
      </c>
      <c r="FW22" s="7">
        <v>2.2389999999999999</v>
      </c>
      <c r="FX22" s="7">
        <v>1.7999999999999999E-2</v>
      </c>
      <c r="FY22" s="7">
        <v>0.18</v>
      </c>
      <c r="FZ22" s="7">
        <v>16.5</v>
      </c>
      <c r="GA22" s="7">
        <v>24.5</v>
      </c>
      <c r="GB22" s="7">
        <v>21.186440677966104</v>
      </c>
      <c r="GC22" s="7">
        <v>20.74688796680498</v>
      </c>
      <c r="GD22" s="7">
        <v>11.708</v>
      </c>
      <c r="GE22" s="7">
        <v>12.028000000000002</v>
      </c>
      <c r="GF22" s="7">
        <v>0.02</v>
      </c>
      <c r="GG22" s="7">
        <v>0.47900000000000004</v>
      </c>
      <c r="GH22" s="7">
        <v>20.100000000000001</v>
      </c>
      <c r="GI22" s="7">
        <v>20.5</v>
      </c>
      <c r="GJ22" s="7">
        <v>19.841269841269842</v>
      </c>
      <c r="GK22" s="7">
        <v>27.027027027027028</v>
      </c>
      <c r="GL22" s="7">
        <v>19.321000000000002</v>
      </c>
      <c r="GM22" s="7">
        <v>14.533999999999997</v>
      </c>
      <c r="GN22" s="7">
        <v>1.7999999999999999E-2</v>
      </c>
      <c r="GO22" s="7">
        <v>1.0819999999999999</v>
      </c>
      <c r="GP22" s="7">
        <v>6.1</v>
      </c>
      <c r="GQ22" s="7">
        <v>34</v>
      </c>
      <c r="GR22" s="7">
        <v>24.630541871921181</v>
      </c>
      <c r="GS22" s="7">
        <v>28.248587570621471</v>
      </c>
      <c r="GT22" s="7">
        <v>1.784651992861392</v>
      </c>
      <c r="GU22" s="7">
        <v>2.1246458923512748</v>
      </c>
      <c r="GV22" s="7">
        <v>4.4117647058823524</v>
      </c>
      <c r="GW22" s="7">
        <v>4.2253521126760569</v>
      </c>
      <c r="GX22" s="7">
        <v>6.2370062370062369</v>
      </c>
      <c r="GY22" s="38">
        <v>5.928853754940711</v>
      </c>
      <c r="GZ22" s="7">
        <v>0.19700000000000001</v>
      </c>
      <c r="HA22" s="7">
        <v>12.832000000000001</v>
      </c>
      <c r="HB22" s="7">
        <v>0.104</v>
      </c>
      <c r="HC22" s="7">
        <v>6.7370000000000001</v>
      </c>
      <c r="HD22" s="7">
        <v>6</v>
      </c>
      <c r="HE22" s="7">
        <v>12.1</v>
      </c>
      <c r="HF22" s="7">
        <v>10.5</v>
      </c>
      <c r="HG22" s="7">
        <v>31</v>
      </c>
      <c r="HH22" s="7">
        <v>28.2</v>
      </c>
      <c r="HI22" s="7">
        <v>43.9</v>
      </c>
      <c r="HJ22" s="7">
        <v>38.200000000000003</v>
      </c>
      <c r="HK22" s="7">
        <v>3.7329999999999997</v>
      </c>
      <c r="HL22" s="7">
        <v>3.6559999999999997</v>
      </c>
      <c r="HM22" s="7">
        <v>6.4000000000000001E-2</v>
      </c>
      <c r="HN22" s="7">
        <v>0.48199999999999998</v>
      </c>
      <c r="HO22" s="7">
        <v>25.2</v>
      </c>
      <c r="HP22" s="7">
        <v>32.299999999999997</v>
      </c>
      <c r="HQ22" s="7">
        <v>5.6818181818181817</v>
      </c>
      <c r="HR22" s="7">
        <v>7.0126227208976157</v>
      </c>
      <c r="HS22" s="7">
        <v>10.854999999999999</v>
      </c>
      <c r="HT22" s="7">
        <v>10.713000000000001</v>
      </c>
      <c r="HU22" s="7">
        <v>4.2999999999999997E-2</v>
      </c>
      <c r="HV22" s="7">
        <v>0.61299999999999999</v>
      </c>
      <c r="HW22" s="7">
        <v>17</v>
      </c>
      <c r="HX22" s="7">
        <v>26.2</v>
      </c>
      <c r="HY22" s="7">
        <v>19.379844961240309</v>
      </c>
      <c r="HZ22" s="7">
        <v>20.491803278688526</v>
      </c>
      <c r="IA22" s="7">
        <v>10.982000000000001</v>
      </c>
      <c r="IB22" s="7">
        <v>15.286000000000001</v>
      </c>
      <c r="IC22" s="7">
        <v>3.2000000000000001E-2</v>
      </c>
      <c r="ID22" s="7">
        <v>0.52200000000000002</v>
      </c>
      <c r="IE22" s="7">
        <v>19</v>
      </c>
      <c r="IF22" s="7">
        <v>29.2</v>
      </c>
      <c r="IG22" s="7">
        <v>18.939393939393938</v>
      </c>
      <c r="IH22" s="7">
        <v>27.3224043715847</v>
      </c>
      <c r="II22" s="7">
        <v>1.9243104554201411</v>
      </c>
      <c r="IJ22" s="7">
        <v>1.9047619047619049</v>
      </c>
      <c r="IK22" s="7">
        <v>3.0581039755351682</v>
      </c>
      <c r="IL22" s="7">
        <v>3.0991735537190084</v>
      </c>
      <c r="IM22" s="7">
        <v>3.1479538300104934</v>
      </c>
      <c r="IN22" s="7">
        <v>3.4802784222737819</v>
      </c>
    </row>
    <row r="23" spans="1:248" ht="78">
      <c r="A23" s="1" t="s">
        <v>49</v>
      </c>
      <c r="B23" s="2" t="s">
        <v>8</v>
      </c>
      <c r="C23" s="3" t="s">
        <v>8</v>
      </c>
      <c r="D23" s="4" t="s">
        <v>182</v>
      </c>
      <c r="E23" s="4" t="s">
        <v>24</v>
      </c>
      <c r="F23" s="43" t="s">
        <v>50</v>
      </c>
      <c r="G23" s="4"/>
      <c r="H23" s="4"/>
      <c r="I23" s="5" t="s">
        <v>7</v>
      </c>
      <c r="J23" s="4"/>
      <c r="K23" s="4"/>
      <c r="L23" s="4">
        <v>3</v>
      </c>
      <c r="M23" s="4" t="s">
        <v>34</v>
      </c>
      <c r="N23" s="4">
        <v>380</v>
      </c>
      <c r="O23" s="4"/>
      <c r="P23" s="4"/>
      <c r="Q23" s="4"/>
      <c r="R23" s="6">
        <v>706</v>
      </c>
      <c r="S23" s="4" t="s">
        <v>11</v>
      </c>
      <c r="T23" s="4">
        <v>108</v>
      </c>
      <c r="U23" s="3">
        <v>27.5</v>
      </c>
      <c r="V23" s="4">
        <v>47.4</v>
      </c>
      <c r="W23" s="4">
        <v>62.6</v>
      </c>
      <c r="X23" s="4">
        <v>33.9</v>
      </c>
      <c r="Y23" s="4">
        <v>11.9</v>
      </c>
      <c r="Z23" s="4">
        <v>12.4</v>
      </c>
      <c r="AA23" s="7">
        <v>36.918322089999997</v>
      </c>
      <c r="AB23" s="7">
        <v>68.12821214280001</v>
      </c>
      <c r="AC23" s="44">
        <v>1000000</v>
      </c>
      <c r="AD23" s="8" t="s">
        <v>51</v>
      </c>
      <c r="AE23" s="10">
        <v>0</v>
      </c>
      <c r="AF23" s="7">
        <v>0</v>
      </c>
      <c r="AG23" s="7">
        <v>3</v>
      </c>
      <c r="AH23" s="7">
        <v>18</v>
      </c>
      <c r="AI23" s="7">
        <v>0</v>
      </c>
      <c r="AJ23" s="7">
        <v>33.9</v>
      </c>
      <c r="AK23" s="7">
        <v>1.6</v>
      </c>
      <c r="AL23" s="7">
        <v>0.9</v>
      </c>
      <c r="AM23" s="7">
        <v>1.7</v>
      </c>
      <c r="AN23" s="7">
        <v>9.8000000000000007</v>
      </c>
      <c r="AO23" s="7">
        <v>1.1000000000000001</v>
      </c>
      <c r="AP23" s="9">
        <v>5</v>
      </c>
      <c r="AQ23" s="10">
        <v>3</v>
      </c>
      <c r="AR23" s="7">
        <v>0.84599999999999997</v>
      </c>
      <c r="AS23" s="7">
        <v>43.750999999999998</v>
      </c>
      <c r="AT23" s="7">
        <v>0.42799999999999999</v>
      </c>
      <c r="AU23" s="7">
        <v>19.582999999999998</v>
      </c>
      <c r="AV23" s="7">
        <v>11.1</v>
      </c>
      <c r="AW23" s="7">
        <v>12.3</v>
      </c>
      <c r="AX23" s="7">
        <v>7.8</v>
      </c>
      <c r="AY23" s="7">
        <v>26.03</v>
      </c>
      <c r="AZ23" s="7">
        <v>32.89</v>
      </c>
      <c r="BA23" s="7">
        <v>36.200000000000003</v>
      </c>
      <c r="BB23" s="7">
        <v>43</v>
      </c>
      <c r="BC23" s="7">
        <v>0.61099999999999999</v>
      </c>
      <c r="BD23" s="7">
        <v>0.57899999999999996</v>
      </c>
      <c r="BE23" s="7">
        <v>8.9999999999999993E-3</v>
      </c>
      <c r="BF23" s="7">
        <v>8.6999999999999994E-2</v>
      </c>
      <c r="BG23" s="7">
        <v>10.5</v>
      </c>
      <c r="BH23" s="7">
        <v>12</v>
      </c>
      <c r="BI23" s="7">
        <v>35.714285714285708</v>
      </c>
      <c r="BJ23" s="7">
        <v>34.246575342465754</v>
      </c>
      <c r="BK23" s="7">
        <v>6.153999999999999</v>
      </c>
      <c r="BL23" s="7">
        <v>12.780000000000001</v>
      </c>
      <c r="BM23" s="7">
        <v>1.7999999999999999E-2</v>
      </c>
      <c r="BN23" s="7">
        <v>0.44400000000000001</v>
      </c>
      <c r="BO23" s="7">
        <v>23.5</v>
      </c>
      <c r="BP23" s="7">
        <v>31.4</v>
      </c>
      <c r="BQ23" s="7">
        <v>40</v>
      </c>
      <c r="BR23" s="7">
        <v>45.454545454545453</v>
      </c>
      <c r="BS23" s="7">
        <v>14.170000000000002</v>
      </c>
      <c r="BT23" s="7">
        <v>438.66199999999998</v>
      </c>
      <c r="BU23" s="7">
        <v>1.2E-2</v>
      </c>
      <c r="BV23" s="7">
        <v>0.27500000000000002</v>
      </c>
      <c r="BW23" s="7">
        <v>21.6</v>
      </c>
      <c r="BX23" s="7">
        <v>27.1</v>
      </c>
      <c r="BY23" s="7">
        <v>50</v>
      </c>
      <c r="BZ23" s="7">
        <v>76.92307692307692</v>
      </c>
      <c r="CA23" s="7">
        <v>4.1841004184100417</v>
      </c>
      <c r="CB23" s="7">
        <v>2.3885350318471339</v>
      </c>
      <c r="CC23" s="7">
        <v>6.1728395061728394</v>
      </c>
      <c r="CD23" s="7">
        <v>3.2679738562091503</v>
      </c>
      <c r="CE23" s="7">
        <v>4.9504950495049505</v>
      </c>
      <c r="CF23" s="9">
        <v>3.9630118890356671</v>
      </c>
      <c r="CG23" s="10">
        <v>0.748</v>
      </c>
      <c r="CH23" s="7">
        <v>66.811999999999998</v>
      </c>
      <c r="CI23" s="7">
        <v>0.437</v>
      </c>
      <c r="CJ23" s="7">
        <v>37.513000000000005</v>
      </c>
      <c r="CK23" s="7">
        <v>5.6</v>
      </c>
      <c r="CL23" s="7">
        <v>26.1</v>
      </c>
      <c r="CM23" s="7">
        <v>25.6</v>
      </c>
      <c r="CN23" s="7">
        <v>20.8</v>
      </c>
      <c r="CO23" s="7">
        <v>20.5</v>
      </c>
      <c r="CP23" s="7">
        <v>28.9</v>
      </c>
      <c r="CQ23" s="7">
        <v>40.4</v>
      </c>
      <c r="CR23" s="7">
        <v>6.13</v>
      </c>
      <c r="CS23" s="7">
        <v>6.4010000000000007</v>
      </c>
      <c r="CT23" s="7">
        <v>3.5999999999999997E-2</v>
      </c>
      <c r="CU23" s="7">
        <v>0.46799999999999997</v>
      </c>
      <c r="CV23" s="7">
        <v>55.2</v>
      </c>
      <c r="CW23" s="7">
        <v>16.3</v>
      </c>
      <c r="CX23" s="7">
        <v>12.72264631043257</v>
      </c>
      <c r="CY23" s="7">
        <v>11.235955056179774</v>
      </c>
      <c r="CZ23" s="7">
        <v>32.336999999999996</v>
      </c>
      <c r="DA23" s="7">
        <v>31.556999999999999</v>
      </c>
      <c r="DB23" s="7">
        <v>3.5999999999999997E-2</v>
      </c>
      <c r="DC23" s="7">
        <v>1.5840000000000001</v>
      </c>
      <c r="DD23" s="7">
        <v>20.399999999999999</v>
      </c>
      <c r="DE23" s="7">
        <v>23</v>
      </c>
      <c r="DF23" s="7">
        <v>9.4517958412098295</v>
      </c>
      <c r="DG23" s="7">
        <v>10.416666666666668</v>
      </c>
      <c r="DH23" s="7">
        <v>29.521000000000001</v>
      </c>
      <c r="DI23" s="7">
        <v>39.721999999999994</v>
      </c>
      <c r="DJ23" s="7">
        <v>0.02</v>
      </c>
      <c r="DK23" s="7">
        <v>2.0510000000000002</v>
      </c>
      <c r="DL23" s="7">
        <v>28.5</v>
      </c>
      <c r="DM23" s="7">
        <v>35.5</v>
      </c>
      <c r="DN23" s="7">
        <v>15.479876160990711</v>
      </c>
      <c r="DO23" s="7">
        <v>18.518518518518519</v>
      </c>
      <c r="DP23" s="7">
        <v>0.6660746003552398</v>
      </c>
      <c r="DQ23" s="7">
        <v>0.85058123050751344</v>
      </c>
      <c r="DR23" s="7">
        <v>2.0161290322580645</v>
      </c>
      <c r="DS23" s="7">
        <v>1.3015184381778742</v>
      </c>
      <c r="DT23" s="7">
        <v>1.8575851393188854</v>
      </c>
      <c r="DU23" s="38">
        <v>2.1660649819494586</v>
      </c>
      <c r="DV23" s="7">
        <v>0.19400000000000001</v>
      </c>
      <c r="DW23" s="7">
        <v>14.891999999999999</v>
      </c>
      <c r="DX23" s="7">
        <v>8.8999999999999996E-2</v>
      </c>
      <c r="DY23" s="7">
        <v>10.914000000000001</v>
      </c>
      <c r="DZ23" s="7">
        <v>4.5</v>
      </c>
      <c r="EA23" s="7">
        <v>7.5</v>
      </c>
      <c r="EB23" s="7">
        <v>6.2</v>
      </c>
      <c r="EC23" s="7">
        <v>20.5</v>
      </c>
      <c r="ED23" s="7">
        <v>21.4</v>
      </c>
      <c r="EE23" s="7">
        <v>22.2</v>
      </c>
      <c r="EF23" s="7">
        <v>30.4</v>
      </c>
      <c r="EG23" s="7">
        <v>10.193000000000001</v>
      </c>
      <c r="EH23" s="7">
        <v>6.7080000000000002</v>
      </c>
      <c r="EI23" s="7">
        <v>5.6000000000000001E-2</v>
      </c>
      <c r="EJ23" s="7">
        <v>0.45500000000000002</v>
      </c>
      <c r="EK23" s="7">
        <v>18.2</v>
      </c>
      <c r="EL23" s="7">
        <v>13</v>
      </c>
      <c r="EM23" s="7">
        <v>7.3206442166910684</v>
      </c>
      <c r="EN23" s="7">
        <v>6.1425061425061429</v>
      </c>
      <c r="EO23" s="7">
        <v>13.729999999999999</v>
      </c>
      <c r="EP23" s="7">
        <v>16.178999999999998</v>
      </c>
      <c r="EQ23" s="7">
        <v>2.5000000000000001E-2</v>
      </c>
      <c r="ER23" s="7">
        <v>1.1100000000000001</v>
      </c>
      <c r="ES23" s="7">
        <v>36.4</v>
      </c>
      <c r="ET23" s="7">
        <v>50.1</v>
      </c>
      <c r="EU23" s="7">
        <v>5.4824561403508767</v>
      </c>
      <c r="EV23" s="7">
        <v>5.2854122621564485</v>
      </c>
      <c r="EW23" s="7">
        <v>20.869999999999997</v>
      </c>
      <c r="EX23" s="7">
        <v>20.335000000000001</v>
      </c>
      <c r="EY23" s="7">
        <v>0.02</v>
      </c>
      <c r="EZ23" s="7">
        <v>0.85499999999999998</v>
      </c>
      <c r="FA23" s="7">
        <v>36.200000000000003</v>
      </c>
      <c r="FB23" s="7">
        <v>9</v>
      </c>
      <c r="FC23" s="7">
        <v>7.8003120124804992</v>
      </c>
      <c r="FD23" s="7">
        <v>8.6505190311418687</v>
      </c>
      <c r="FE23" s="7">
        <v>0.78905839032088376</v>
      </c>
      <c r="FF23" s="7">
        <v>0.79030558482613278</v>
      </c>
      <c r="FG23" s="7">
        <v>1.5337423312883436</v>
      </c>
      <c r="FH23" s="7">
        <v>1.1329305135951662</v>
      </c>
      <c r="FI23" s="7">
        <v>1.6685205784204671</v>
      </c>
      <c r="FJ23" s="38">
        <v>1.4895729890764648</v>
      </c>
      <c r="FK23" s="7">
        <v>0.14799999999999999</v>
      </c>
      <c r="FL23" s="7">
        <v>17.452999999999999</v>
      </c>
      <c r="FM23" s="7">
        <v>8.7999999999999995E-2</v>
      </c>
      <c r="FN23" s="7">
        <v>9.0020000000000007</v>
      </c>
      <c r="FO23" s="7">
        <v>7.3</v>
      </c>
      <c r="FP23" s="7">
        <v>12.7</v>
      </c>
      <c r="FQ23" s="7">
        <v>11.5</v>
      </c>
      <c r="FR23" s="7">
        <v>22</v>
      </c>
      <c r="FS23" s="7">
        <v>22.5</v>
      </c>
      <c r="FT23" s="7">
        <v>57</v>
      </c>
      <c r="FU23" s="7">
        <v>31.2</v>
      </c>
      <c r="FV23" s="7">
        <v>5.5350000000000001</v>
      </c>
      <c r="FW23" s="7">
        <v>5.6350000000000007</v>
      </c>
      <c r="FX23" s="7">
        <v>1.2E-2</v>
      </c>
      <c r="FY23" s="7">
        <v>0.35899999999999999</v>
      </c>
      <c r="FZ23" s="7">
        <v>18.8</v>
      </c>
      <c r="GA23" s="7">
        <v>12.6</v>
      </c>
      <c r="GB23" s="7">
        <v>11.061946902654867</v>
      </c>
      <c r="GC23" s="7">
        <v>10.964912280701753</v>
      </c>
      <c r="GD23" s="7">
        <v>14.220999999999998</v>
      </c>
      <c r="GE23" s="7">
        <v>13.833999999999996</v>
      </c>
      <c r="GF23" s="7">
        <v>1.4999999999999999E-2</v>
      </c>
      <c r="GG23" s="7">
        <v>1.62</v>
      </c>
      <c r="GH23" s="7">
        <v>34.1</v>
      </c>
      <c r="GI23" s="7">
        <v>11.6</v>
      </c>
      <c r="GJ23" s="7">
        <v>8.064516129032258</v>
      </c>
      <c r="GK23" s="7">
        <v>8.5034013605442187</v>
      </c>
      <c r="GL23" s="7">
        <v>20.875999999999998</v>
      </c>
      <c r="GM23" s="7">
        <v>19.936999999999998</v>
      </c>
      <c r="GN23" s="7">
        <v>1.0999999999999999E-2</v>
      </c>
      <c r="GO23" s="7">
        <v>1.64</v>
      </c>
      <c r="GP23" s="7">
        <v>39</v>
      </c>
      <c r="GQ23" s="7">
        <v>36.4</v>
      </c>
      <c r="GR23" s="7">
        <v>11.82033096926714</v>
      </c>
      <c r="GS23" s="7">
        <v>10.309278350515465</v>
      </c>
      <c r="GT23" s="7">
        <v>0.79893475366178435</v>
      </c>
      <c r="GU23" s="7">
        <v>2.2058823529411762</v>
      </c>
      <c r="GV23" s="7">
        <v>1.2345679012345678</v>
      </c>
      <c r="GW23" s="7">
        <v>1.3489208633093523</v>
      </c>
      <c r="GX23" s="7">
        <v>1.5098137896326118</v>
      </c>
      <c r="GY23" s="38">
        <v>1.5384615384615385</v>
      </c>
      <c r="GZ23" s="7">
        <v>0.253</v>
      </c>
      <c r="HA23" s="7">
        <v>8.8389999999999986</v>
      </c>
      <c r="HB23" s="7">
        <v>0.13200000000000001</v>
      </c>
      <c r="HC23" s="7">
        <v>5.8089999999999993</v>
      </c>
      <c r="HD23" s="7">
        <v>8.6</v>
      </c>
      <c r="HE23" s="7">
        <v>9.6</v>
      </c>
      <c r="HF23" s="7">
        <v>11</v>
      </c>
      <c r="HG23" s="7">
        <v>31.8</v>
      </c>
      <c r="HH23" s="7">
        <v>36.799999999999997</v>
      </c>
      <c r="HI23" s="7">
        <v>40.6</v>
      </c>
      <c r="HJ23" s="7">
        <v>51</v>
      </c>
      <c r="HK23" s="7">
        <v>6.95</v>
      </c>
      <c r="HL23" s="7">
        <v>8.0500000000000007</v>
      </c>
      <c r="HM23" s="7">
        <v>4.8000000000000001E-2</v>
      </c>
      <c r="HN23" s="7">
        <v>0.78</v>
      </c>
      <c r="HO23" s="7">
        <v>18</v>
      </c>
      <c r="HP23" s="7" t="s">
        <v>248</v>
      </c>
      <c r="HQ23" s="7">
        <v>7.7881619937694699</v>
      </c>
      <c r="HR23" s="7">
        <v>0</v>
      </c>
      <c r="HS23" s="7">
        <v>11.917000000000002</v>
      </c>
      <c r="HT23" s="7">
        <v>12.525999999999998</v>
      </c>
      <c r="HU23" s="7">
        <v>0.04</v>
      </c>
      <c r="HV23" s="7">
        <v>0.68199999999999994</v>
      </c>
      <c r="HW23" s="7">
        <v>40.6</v>
      </c>
      <c r="HX23" s="7">
        <v>7.6</v>
      </c>
      <c r="HY23" s="7">
        <v>12.594458438287154</v>
      </c>
      <c r="HZ23" s="7">
        <v>9.1743119266055047</v>
      </c>
      <c r="IA23" s="7">
        <v>15.491</v>
      </c>
      <c r="IB23" s="7">
        <v>15.593</v>
      </c>
      <c r="IC23" s="7">
        <v>3.7999999999999999E-2</v>
      </c>
      <c r="ID23" s="7">
        <v>1.03</v>
      </c>
      <c r="IE23" s="7">
        <v>17</v>
      </c>
      <c r="IF23" s="7">
        <v>14.1</v>
      </c>
      <c r="IG23" s="7">
        <v>11.600928074245941</v>
      </c>
      <c r="IH23" s="7">
        <v>7.7881619937694699</v>
      </c>
      <c r="II23" s="7">
        <v>1.2771392081736908</v>
      </c>
      <c r="IJ23" s="7">
        <v>1.3679890560875512</v>
      </c>
      <c r="IK23" s="7">
        <v>0.10135135135135134</v>
      </c>
      <c r="IL23" s="7">
        <v>8.0213903743315509E-2</v>
      </c>
      <c r="IM23" s="7">
        <v>1.8975332068311197</v>
      </c>
      <c r="IN23" s="7">
        <v>1.7133066818960594</v>
      </c>
    </row>
    <row r="24" spans="1:248">
      <c r="A24" s="1" t="s">
        <v>52</v>
      </c>
      <c r="B24" s="45" t="s">
        <v>7</v>
      </c>
      <c r="C24" s="3" t="s">
        <v>8</v>
      </c>
      <c r="D24" s="4" t="s">
        <v>183</v>
      </c>
      <c r="E24" s="4" t="s">
        <v>9</v>
      </c>
      <c r="F24" s="43" t="s">
        <v>50</v>
      </c>
      <c r="G24" s="4"/>
      <c r="H24" s="4"/>
      <c r="I24" s="5" t="s">
        <v>7</v>
      </c>
      <c r="J24" s="4"/>
      <c r="K24" s="4"/>
      <c r="L24" s="4">
        <v>3</v>
      </c>
      <c r="M24" s="4" t="s">
        <v>34</v>
      </c>
      <c r="N24" s="4">
        <v>208</v>
      </c>
      <c r="O24" s="4">
        <v>248</v>
      </c>
      <c r="P24" s="4">
        <v>424</v>
      </c>
      <c r="Q24" s="4">
        <v>-0.23291417576651638</v>
      </c>
      <c r="R24" s="4">
        <v>336</v>
      </c>
      <c r="S24" s="4" t="s">
        <v>11</v>
      </c>
      <c r="T24" s="4">
        <v>99</v>
      </c>
      <c r="U24" s="4">
        <v>27.8</v>
      </c>
      <c r="V24" s="4">
        <v>35.4</v>
      </c>
      <c r="W24" s="4">
        <v>49.5</v>
      </c>
      <c r="X24" s="4">
        <v>16.8</v>
      </c>
      <c r="Y24" s="4">
        <v>6.8</v>
      </c>
      <c r="Z24" s="4">
        <v>6.7</v>
      </c>
      <c r="AA24" s="7">
        <v>33.940159889999997</v>
      </c>
      <c r="AB24" s="7">
        <v>65.399241708900021</v>
      </c>
      <c r="AC24" s="44"/>
      <c r="AD24" s="46"/>
      <c r="AE24" s="10">
        <v>0</v>
      </c>
      <c r="AF24" s="7">
        <v>0</v>
      </c>
      <c r="AG24" s="7">
        <v>3</v>
      </c>
      <c r="AH24" s="7">
        <v>12</v>
      </c>
      <c r="AI24" s="7">
        <v>0</v>
      </c>
      <c r="AJ24" s="7">
        <v>26.5</v>
      </c>
      <c r="AK24" s="7">
        <v>2.1</v>
      </c>
      <c r="AL24" s="7">
        <v>1.6</v>
      </c>
      <c r="AM24" s="7">
        <v>1.3</v>
      </c>
      <c r="AN24" s="7">
        <v>8.1</v>
      </c>
      <c r="AO24" s="7">
        <v>1.5</v>
      </c>
      <c r="AP24" s="9">
        <v>3.4</v>
      </c>
      <c r="AQ24" s="10">
        <v>2</v>
      </c>
      <c r="AR24" s="7">
        <v>0.72299999999999998</v>
      </c>
      <c r="AS24" s="7">
        <v>40.018000000000001</v>
      </c>
      <c r="AT24" s="7">
        <v>0.41799999999999998</v>
      </c>
      <c r="AU24" s="7">
        <v>21.606000000000005</v>
      </c>
      <c r="AV24" s="7">
        <v>12.2</v>
      </c>
      <c r="AW24" s="7">
        <v>11.9</v>
      </c>
      <c r="AX24" s="7">
        <v>8.6999999999999993</v>
      </c>
      <c r="AY24" s="7">
        <v>26</v>
      </c>
      <c r="AZ24" s="7">
        <v>37.700000000000003</v>
      </c>
      <c r="BA24" s="7">
        <v>31.6</v>
      </c>
      <c r="BB24" s="7">
        <v>54.8</v>
      </c>
      <c r="BC24" s="7">
        <v>0.84599999999999997</v>
      </c>
      <c r="BD24" s="7">
        <v>0.84900000000000009</v>
      </c>
      <c r="BE24" s="7">
        <v>6.0000000000000001E-3</v>
      </c>
      <c r="BF24" s="7">
        <v>0.115</v>
      </c>
      <c r="BG24" s="7">
        <v>20.9</v>
      </c>
      <c r="BH24" s="7">
        <v>19.8</v>
      </c>
      <c r="BI24" s="7">
        <v>35.211267605633807</v>
      </c>
      <c r="BJ24" s="7">
        <v>37.593984962406012</v>
      </c>
      <c r="BK24" s="7">
        <v>5.495000000000001</v>
      </c>
      <c r="BL24" s="7">
        <v>11.356000000000002</v>
      </c>
      <c r="BM24" s="7">
        <v>1.6E-2</v>
      </c>
      <c r="BN24" s="7">
        <v>0.35300000000000004</v>
      </c>
      <c r="BO24" s="7">
        <v>27.6</v>
      </c>
      <c r="BP24" s="7">
        <v>36.799999999999997</v>
      </c>
      <c r="BQ24" s="7">
        <v>34.965034965034967</v>
      </c>
      <c r="BR24" s="7">
        <v>45.454545454545453</v>
      </c>
      <c r="BS24" s="7">
        <v>6.05</v>
      </c>
      <c r="BT24" s="7">
        <v>11.286999999999999</v>
      </c>
      <c r="BU24" s="7">
        <v>1.7000000000000001E-2</v>
      </c>
      <c r="BV24" s="7">
        <v>0.41899999999999998</v>
      </c>
      <c r="BW24" s="7">
        <v>22.1</v>
      </c>
      <c r="BX24" s="7">
        <v>38.700000000000003</v>
      </c>
      <c r="BY24" s="7">
        <v>41.32231404958678</v>
      </c>
      <c r="BZ24" s="7">
        <v>38.167938931297705</v>
      </c>
      <c r="CA24" s="7">
        <v>2.3790642347343378</v>
      </c>
      <c r="CB24" s="7">
        <v>3.2292787944025831</v>
      </c>
      <c r="CC24" s="7">
        <v>3.5087719298245617</v>
      </c>
      <c r="CD24" s="7">
        <v>5.2083333333333339</v>
      </c>
      <c r="CE24" s="7">
        <v>3.5756853396901076</v>
      </c>
      <c r="CF24" s="9">
        <v>5.7915057915057915</v>
      </c>
      <c r="CG24" s="10">
        <v>0.68899999999999995</v>
      </c>
      <c r="CH24" s="7">
        <v>54.141000000000005</v>
      </c>
      <c r="CI24" s="7">
        <v>0.33</v>
      </c>
      <c r="CJ24" s="7">
        <v>26.128999999999998</v>
      </c>
      <c r="CK24" s="7">
        <v>6.14</v>
      </c>
      <c r="CL24" s="7">
        <v>7.4</v>
      </c>
      <c r="CM24" s="7">
        <v>8.1999999999999993</v>
      </c>
      <c r="CN24" s="7">
        <v>28.9</v>
      </c>
      <c r="CO24" s="7">
        <v>22.4</v>
      </c>
      <c r="CP24" s="7">
        <v>33</v>
      </c>
      <c r="CQ24" s="7">
        <v>35.9</v>
      </c>
      <c r="CR24" s="7">
        <v>9.61</v>
      </c>
      <c r="CS24" s="7">
        <v>9.1829999999999998</v>
      </c>
      <c r="CT24" s="7">
        <v>0.06</v>
      </c>
      <c r="CU24" s="7">
        <v>0.80800000000000005</v>
      </c>
      <c r="CV24" s="7">
        <v>4.5</v>
      </c>
      <c r="CW24" s="7">
        <v>9.1</v>
      </c>
      <c r="CX24" s="7">
        <v>6.3694267515923562</v>
      </c>
      <c r="CY24" s="7">
        <v>10.845986984815617</v>
      </c>
      <c r="CZ24" s="7">
        <v>23.442</v>
      </c>
      <c r="DA24" s="7">
        <v>24.286999999999999</v>
      </c>
      <c r="DB24" s="7">
        <v>4.8000000000000001E-2</v>
      </c>
      <c r="DC24" s="7">
        <v>1.0530000000000002</v>
      </c>
      <c r="DD24" s="7">
        <v>21.5</v>
      </c>
      <c r="DE24" s="7">
        <v>26.9</v>
      </c>
      <c r="DF24" s="7">
        <v>14.084507042253522</v>
      </c>
      <c r="DG24" s="7">
        <v>21.008403361344538</v>
      </c>
      <c r="DH24" s="7">
        <v>11.339</v>
      </c>
      <c r="DI24" s="7">
        <v>21.436999999999994</v>
      </c>
      <c r="DJ24" s="7">
        <v>1.2999999999999999E-2</v>
      </c>
      <c r="DK24" s="7">
        <v>2.093</v>
      </c>
      <c r="DL24" s="7">
        <v>24.8</v>
      </c>
      <c r="DM24" s="7">
        <v>32.5</v>
      </c>
      <c r="DN24" s="7">
        <v>17.730496453900709</v>
      </c>
      <c r="DO24" s="7">
        <v>18.115942028985504</v>
      </c>
      <c r="DP24" s="7">
        <v>1.0905125408942202</v>
      </c>
      <c r="DQ24" s="7">
        <v>0.74981254686328414</v>
      </c>
      <c r="DR24" s="7">
        <v>2.6064291920069502</v>
      </c>
      <c r="DS24" s="7">
        <v>2.0775623268698062</v>
      </c>
      <c r="DT24" s="7">
        <v>2.5</v>
      </c>
      <c r="DU24" s="38">
        <v>2.2918258212375862</v>
      </c>
      <c r="DV24" s="7">
        <v>0.188</v>
      </c>
      <c r="DW24" s="7">
        <v>13.699000000000002</v>
      </c>
      <c r="DX24" s="7">
        <v>0.106</v>
      </c>
      <c r="DY24" s="7">
        <v>9.2839999999999989</v>
      </c>
      <c r="DZ24" s="7">
        <v>5.0999999999999996</v>
      </c>
      <c r="EA24" s="7">
        <v>7.7</v>
      </c>
      <c r="EB24" s="7">
        <v>8.5</v>
      </c>
      <c r="EC24" s="7">
        <v>21.2</v>
      </c>
      <c r="ED24" s="7">
        <v>24.6</v>
      </c>
      <c r="EE24" s="7">
        <v>33</v>
      </c>
      <c r="EF24" s="7">
        <v>35.299999999999997</v>
      </c>
      <c r="EG24" s="7">
        <v>8.1780000000000008</v>
      </c>
      <c r="EH24" s="7">
        <v>8.1140000000000008</v>
      </c>
      <c r="EI24" s="7">
        <v>3.1E-2</v>
      </c>
      <c r="EJ24" s="7">
        <v>0.46600000000000003</v>
      </c>
      <c r="EK24" s="7">
        <v>16.399999999999999</v>
      </c>
      <c r="EL24" s="7">
        <v>20.3</v>
      </c>
      <c r="EM24" s="7">
        <v>6.2893081761006284</v>
      </c>
      <c r="EN24" s="7">
        <v>4.5537340619307827</v>
      </c>
      <c r="EO24" s="7">
        <v>16.984000000000002</v>
      </c>
      <c r="EP24" s="7">
        <v>17.13</v>
      </c>
      <c r="EQ24" s="7">
        <v>2.4E-2</v>
      </c>
      <c r="ER24" s="7">
        <v>0.6080000000000001</v>
      </c>
      <c r="ES24" s="7">
        <v>11.8</v>
      </c>
      <c r="ET24" s="7">
        <v>21.6</v>
      </c>
      <c r="EU24" s="7">
        <v>8.0128205128205128</v>
      </c>
      <c r="EV24" s="7">
        <v>4.5829514207149407</v>
      </c>
      <c r="EW24" s="7">
        <v>10.747</v>
      </c>
      <c r="EX24" s="7">
        <v>12.205</v>
      </c>
      <c r="EY24" s="7">
        <v>2.1000000000000001E-2</v>
      </c>
      <c r="EZ24" s="7">
        <v>0.64500000000000002</v>
      </c>
      <c r="FA24" s="7">
        <v>43.2</v>
      </c>
      <c r="FB24" s="7">
        <v>34.299999999999997</v>
      </c>
      <c r="FC24" s="7">
        <v>10.020040080160321</v>
      </c>
      <c r="FD24" s="7">
        <v>9.2764378478664185</v>
      </c>
      <c r="FE24" s="7">
        <v>1.0413051023950017</v>
      </c>
      <c r="FF24" s="7">
        <v>0.8693132425383947</v>
      </c>
      <c r="FG24" s="7">
        <v>2.0703933747412009</v>
      </c>
      <c r="FH24" s="7">
        <v>1.7035775127768313</v>
      </c>
      <c r="FI24" s="7">
        <v>2.6246719160104988</v>
      </c>
      <c r="FJ24" s="38">
        <v>2.2421524663677128</v>
      </c>
      <c r="FK24" s="7">
        <v>0.24199999999999999</v>
      </c>
      <c r="FL24" s="7">
        <v>12.929</v>
      </c>
      <c r="FM24" s="7">
        <v>0.14599999999999999</v>
      </c>
      <c r="FN24" s="7">
        <v>7.5369999999999999</v>
      </c>
      <c r="FO24" s="7">
        <v>9.9</v>
      </c>
      <c r="FP24" s="7">
        <v>13.1</v>
      </c>
      <c r="FQ24" s="7">
        <v>23.8</v>
      </c>
      <c r="FR24" s="7">
        <v>45.6</v>
      </c>
      <c r="FS24" s="7">
        <v>47.9</v>
      </c>
      <c r="FT24" s="7">
        <v>59.3</v>
      </c>
      <c r="FU24" s="7">
        <v>79</v>
      </c>
      <c r="FV24" s="7">
        <v>6.7569999999999997</v>
      </c>
      <c r="FW24" s="7">
        <v>6.5310000000000006</v>
      </c>
      <c r="FX24" s="7">
        <v>7.4999999999999997E-2</v>
      </c>
      <c r="FY24" s="7">
        <v>0.91700000000000004</v>
      </c>
      <c r="FZ24" s="7">
        <v>12.2</v>
      </c>
      <c r="GA24" s="7">
        <v>9.1999999999999993</v>
      </c>
      <c r="GB24" s="7">
        <v>10.460251046025105</v>
      </c>
      <c r="GC24" s="7">
        <v>9.8039215686274517</v>
      </c>
      <c r="GD24" s="7">
        <v>9.8040000000000003</v>
      </c>
      <c r="GE24" s="7">
        <v>9.5109999999999992</v>
      </c>
      <c r="GF24" s="7">
        <v>3.2000000000000001E-2</v>
      </c>
      <c r="GG24" s="7">
        <v>0.84499999999999997</v>
      </c>
      <c r="GH24" s="7">
        <v>44.1</v>
      </c>
      <c r="GI24" s="7">
        <v>27.9</v>
      </c>
      <c r="GJ24" s="7">
        <v>23.364485981308412</v>
      </c>
      <c r="GK24" s="7">
        <v>15.723270440251572</v>
      </c>
      <c r="GL24" s="7">
        <v>11.211</v>
      </c>
      <c r="GM24" s="7">
        <v>10.209999999999999</v>
      </c>
      <c r="GN24" s="7">
        <v>1.9E-2</v>
      </c>
      <c r="GO24" s="7">
        <v>1.613</v>
      </c>
      <c r="GP24" s="7">
        <v>45.2</v>
      </c>
      <c r="GQ24" s="7">
        <v>34.200000000000003</v>
      </c>
      <c r="GR24" s="7">
        <v>18.050541516245485</v>
      </c>
      <c r="GS24" s="7">
        <v>15.873015873015873</v>
      </c>
      <c r="GT24" s="7">
        <v>3.3783783783783785</v>
      </c>
      <c r="GU24" s="7">
        <v>1.9455252918287937</v>
      </c>
      <c r="GV24" s="7">
        <v>2.4732069249793898</v>
      </c>
      <c r="GW24" s="7">
        <v>2.8763183125599237</v>
      </c>
      <c r="GX24" s="7">
        <v>1.9218449711723256</v>
      </c>
      <c r="GY24" s="38">
        <v>2.3866348448687353</v>
      </c>
      <c r="GZ24" s="7">
        <v>0.19900000000000001</v>
      </c>
      <c r="HA24" s="7">
        <v>8.9420000000000002</v>
      </c>
      <c r="HB24" s="7">
        <v>0.11799999999999999</v>
      </c>
      <c r="HC24" s="7">
        <v>4.4009999999999998</v>
      </c>
      <c r="HD24" s="7">
        <v>10.6</v>
      </c>
      <c r="HE24" s="7">
        <v>8.3000000000000007</v>
      </c>
      <c r="HF24" s="7">
        <v>14.3</v>
      </c>
      <c r="HG24" s="7">
        <v>41.5</v>
      </c>
      <c r="HH24" s="7">
        <v>37.6</v>
      </c>
      <c r="HI24" s="7">
        <v>34.700000000000003</v>
      </c>
      <c r="HJ24" s="7">
        <v>45.2</v>
      </c>
      <c r="HK24" s="7">
        <v>8.5139999999999993</v>
      </c>
      <c r="HL24" s="7">
        <v>8.5760000000000005</v>
      </c>
      <c r="HM24" s="7">
        <v>4.2000000000000003E-2</v>
      </c>
      <c r="HN24" s="7">
        <v>1.2310000000000001</v>
      </c>
      <c r="HO24" s="7">
        <v>9</v>
      </c>
      <c r="HP24" s="7">
        <v>8.4</v>
      </c>
      <c r="HQ24" s="7">
        <v>7.3206442166910684</v>
      </c>
      <c r="HR24" s="7">
        <v>14.705882352941176</v>
      </c>
      <c r="HS24" s="7">
        <v>8.5549999999999997</v>
      </c>
      <c r="HT24" s="7">
        <v>11.893999999999998</v>
      </c>
      <c r="HU24" s="7">
        <v>2.8000000000000001E-2</v>
      </c>
      <c r="HV24" s="7">
        <v>0.73499999999999999</v>
      </c>
      <c r="HW24" s="7">
        <v>15.6</v>
      </c>
      <c r="HX24" s="7">
        <v>10.4</v>
      </c>
      <c r="HY24" s="7">
        <v>9.8814229249011856</v>
      </c>
      <c r="HZ24" s="7">
        <v>12.658227848101266</v>
      </c>
      <c r="IA24" s="7">
        <v>16.696999999999999</v>
      </c>
      <c r="IB24" s="7">
        <v>12.786000000000001</v>
      </c>
      <c r="IC24" s="7">
        <v>2.8000000000000001E-2</v>
      </c>
      <c r="ID24" s="7">
        <v>0.66799999999999993</v>
      </c>
      <c r="IE24" s="7">
        <v>24.2</v>
      </c>
      <c r="IF24" s="7">
        <v>21.9</v>
      </c>
      <c r="IG24" s="7">
        <v>30.864197530864196</v>
      </c>
      <c r="IH24" s="7">
        <v>17.482517482517483</v>
      </c>
      <c r="II24" s="7">
        <v>1.9607843137254901</v>
      </c>
      <c r="IJ24" s="7">
        <v>1.594896331738437</v>
      </c>
      <c r="IK24" s="7">
        <v>1.8393623543838136</v>
      </c>
      <c r="IL24" s="7">
        <v>2.298850574712644</v>
      </c>
      <c r="IM24" s="7">
        <v>1.7221584385763491</v>
      </c>
      <c r="IN24" s="7">
        <v>1.9455252918287937</v>
      </c>
    </row>
    <row r="25" spans="1:248">
      <c r="A25" s="1" t="s">
        <v>53</v>
      </c>
      <c r="B25" s="2" t="s">
        <v>8</v>
      </c>
      <c r="C25" s="3" t="s">
        <v>8</v>
      </c>
      <c r="D25" s="4" t="s">
        <v>184</v>
      </c>
      <c r="E25" s="4" t="s">
        <v>15</v>
      </c>
      <c r="F25" s="43" t="s">
        <v>54</v>
      </c>
      <c r="G25" s="4"/>
      <c r="H25" s="4"/>
      <c r="I25" s="5" t="s">
        <v>7</v>
      </c>
      <c r="J25" s="4"/>
      <c r="K25" s="4"/>
      <c r="L25" s="4">
        <v>3</v>
      </c>
      <c r="M25" s="4" t="s">
        <v>34</v>
      </c>
      <c r="N25" s="4">
        <v>704</v>
      </c>
      <c r="O25" s="4">
        <v>3500</v>
      </c>
      <c r="P25" s="4">
        <v>2600</v>
      </c>
      <c r="Q25" s="4">
        <v>0.1290946963794577</v>
      </c>
      <c r="R25" s="4">
        <v>3050</v>
      </c>
      <c r="S25" s="4" t="s">
        <v>11</v>
      </c>
      <c r="T25" s="4">
        <v>174</v>
      </c>
      <c r="U25" s="4">
        <v>149.6</v>
      </c>
      <c r="V25" s="4">
        <v>59.3</v>
      </c>
      <c r="W25" s="4">
        <v>81.599999999999994</v>
      </c>
      <c r="X25" s="4">
        <v>71.099999999999994</v>
      </c>
      <c r="Y25" s="4">
        <v>13.3</v>
      </c>
      <c r="Z25" s="4">
        <v>19</v>
      </c>
      <c r="AA25" s="7">
        <v>22.977195420000001</v>
      </c>
      <c r="AB25" s="7">
        <v>134.01967996920001</v>
      </c>
      <c r="AC25" s="44">
        <v>2370000</v>
      </c>
      <c r="AD25" s="46" t="s">
        <v>55</v>
      </c>
      <c r="AE25" s="10">
        <v>0</v>
      </c>
      <c r="AF25" s="7">
        <v>0</v>
      </c>
      <c r="AG25" s="7">
        <v>4</v>
      </c>
      <c r="AH25" s="7">
        <v>11</v>
      </c>
      <c r="AI25" s="7">
        <v>0</v>
      </c>
      <c r="AJ25" s="7">
        <v>45.2</v>
      </c>
      <c r="AK25" s="7">
        <v>1.7</v>
      </c>
      <c r="AL25" s="7">
        <v>4.3</v>
      </c>
      <c r="AM25" s="7">
        <v>1.4</v>
      </c>
      <c r="AN25" s="7">
        <v>4.5999999999999996</v>
      </c>
      <c r="AO25" s="7">
        <v>1.1000000000000001</v>
      </c>
      <c r="AP25" s="9">
        <v>6.5</v>
      </c>
      <c r="AQ25" s="71">
        <v>4</v>
      </c>
      <c r="AR25" s="65">
        <v>1.22</v>
      </c>
      <c r="AS25" s="65">
        <v>81.186999999999998</v>
      </c>
      <c r="AT25" s="65">
        <v>0.77800000000000002</v>
      </c>
      <c r="AU25" s="65">
        <v>42.267000000000003</v>
      </c>
      <c r="AV25" s="65" t="s">
        <v>248</v>
      </c>
      <c r="AW25" s="65" t="s">
        <v>248</v>
      </c>
      <c r="AX25" s="65" t="s">
        <v>248</v>
      </c>
      <c r="AY25" s="65">
        <v>21.5</v>
      </c>
      <c r="AZ25" s="65">
        <v>25.1</v>
      </c>
      <c r="BA25" s="65">
        <v>24.9</v>
      </c>
      <c r="BB25" s="65">
        <v>31.5</v>
      </c>
      <c r="BC25" s="65" t="s">
        <v>248</v>
      </c>
      <c r="BD25" s="65" t="s">
        <v>248</v>
      </c>
      <c r="BE25" s="65" t="s">
        <v>248</v>
      </c>
      <c r="BF25" s="65" t="s">
        <v>248</v>
      </c>
      <c r="BG25" s="65" t="s">
        <v>248</v>
      </c>
      <c r="BH25" s="65" t="s">
        <v>248</v>
      </c>
      <c r="BI25" s="65" t="s">
        <v>248</v>
      </c>
      <c r="BJ25" s="65" t="s">
        <v>248</v>
      </c>
      <c r="BK25" s="65">
        <f>1.687+3.942+4.221+3.194+0.768+1.621+1.426</f>
        <v>16.859000000000002</v>
      </c>
      <c r="BL25" s="65">
        <f>0.521+4.683+9.808+6.044+2.629+1.79</f>
        <v>25.475000000000001</v>
      </c>
      <c r="BM25" s="65">
        <v>3.9E-2</v>
      </c>
      <c r="BN25" s="65">
        <v>0.57299999999999995</v>
      </c>
      <c r="BO25" s="65">
        <v>36.5</v>
      </c>
      <c r="BP25" s="65">
        <v>28.4</v>
      </c>
      <c r="BQ25" s="65">
        <f>6/0.152</f>
        <v>39.473684210526315</v>
      </c>
      <c r="BR25" s="65">
        <f>7/0.32</f>
        <v>21.875</v>
      </c>
      <c r="BS25" s="65">
        <f>2.449+2.037+2.416+2.234+2.79+1.648+1.568</f>
        <v>15.141999999999998</v>
      </c>
      <c r="BT25" s="65">
        <f>4.393+2.95+4.401+4.335+3.625+2.587+2.047</f>
        <v>24.338000000000001</v>
      </c>
      <c r="BU25" s="65">
        <v>0.03</v>
      </c>
      <c r="BV25" s="65">
        <f>0.13+0.154+0.12+0.066+0.092+0.082</f>
        <v>0.64400000000000002</v>
      </c>
      <c r="BW25" s="65">
        <v>31.1</v>
      </c>
      <c r="BX25" s="65">
        <v>28.2</v>
      </c>
      <c r="BY25" s="65">
        <f>6/0.131</f>
        <v>45.801526717557252</v>
      </c>
      <c r="BZ25" s="65">
        <f>6/0.23</f>
        <v>26.086956521739129</v>
      </c>
      <c r="CA25" s="65" t="s">
        <v>248</v>
      </c>
      <c r="CB25" s="65" t="s">
        <v>248</v>
      </c>
      <c r="CC25" s="65">
        <f>3/1.388</f>
        <v>2.1613832853025938</v>
      </c>
      <c r="CD25" s="65">
        <f>3/1.173</f>
        <v>2.5575447570332481</v>
      </c>
      <c r="CE25" s="65">
        <f>3/1.037</f>
        <v>2.8929604628736745</v>
      </c>
      <c r="CF25" s="68">
        <f>3/0.935</f>
        <v>3.2085561497326203</v>
      </c>
      <c r="CG25" s="10">
        <v>0.90500000000000003</v>
      </c>
      <c r="CH25" s="7">
        <v>67.278000000000006</v>
      </c>
      <c r="CI25" s="7">
        <v>0.66300000000000003</v>
      </c>
      <c r="CJ25" s="7">
        <v>35.475000000000001</v>
      </c>
      <c r="CK25" s="7">
        <v>18.7</v>
      </c>
      <c r="CL25" s="7">
        <v>13.8</v>
      </c>
      <c r="CM25" s="7">
        <v>9.6</v>
      </c>
      <c r="CN25" s="7">
        <v>30.9</v>
      </c>
      <c r="CO25" s="7">
        <v>30.2</v>
      </c>
      <c r="CP25" s="7">
        <v>24.3</v>
      </c>
      <c r="CQ25" s="7">
        <v>34.4</v>
      </c>
      <c r="CR25" s="7">
        <v>1.1000000000000001</v>
      </c>
      <c r="CS25" s="7">
        <v>0.89400000000000002</v>
      </c>
      <c r="CT25" s="7">
        <v>0.03</v>
      </c>
      <c r="CU25" s="7">
        <v>7.5999999999999998E-2</v>
      </c>
      <c r="CV25" s="7">
        <v>40.6</v>
      </c>
      <c r="CW25" s="7" t="s">
        <v>248</v>
      </c>
      <c r="CX25" s="7">
        <v>42.016806722689076</v>
      </c>
      <c r="CY25" s="7">
        <v>0</v>
      </c>
      <c r="CZ25" s="7">
        <v>26.420999999999999</v>
      </c>
      <c r="DA25" s="7">
        <v>28.735399999999998</v>
      </c>
      <c r="DB25" s="7">
        <v>5.2999999999999999E-2</v>
      </c>
      <c r="DC25" s="7">
        <v>0.47000000000000003</v>
      </c>
      <c r="DD25" s="7">
        <v>24</v>
      </c>
      <c r="DE25" s="7">
        <v>35.799999999999997</v>
      </c>
      <c r="DF25" s="7">
        <v>25.252525252525253</v>
      </c>
      <c r="DG25" s="7">
        <v>40</v>
      </c>
      <c r="DH25" s="7">
        <v>19.465000000000003</v>
      </c>
      <c r="DI25" s="7">
        <v>20.985999999999997</v>
      </c>
      <c r="DJ25" s="7">
        <v>4.2000000000000003E-2</v>
      </c>
      <c r="DK25" s="7">
        <v>0.498</v>
      </c>
      <c r="DL25" s="7">
        <v>26.9</v>
      </c>
      <c r="DM25" s="7">
        <v>31.7</v>
      </c>
      <c r="DN25" s="7">
        <v>42.016806722689076</v>
      </c>
      <c r="DO25" s="7">
        <v>24.154589371980677</v>
      </c>
      <c r="DP25" s="7">
        <v>2.3771790808240887</v>
      </c>
      <c r="DQ25" s="7">
        <v>1.6</v>
      </c>
      <c r="DR25" s="7">
        <v>1.5781167806417675</v>
      </c>
      <c r="DS25" s="7">
        <v>1.7825311942959001</v>
      </c>
      <c r="DT25" s="7">
        <v>1.9430051813471503</v>
      </c>
      <c r="DU25" s="38">
        <v>2.3419203747072599</v>
      </c>
      <c r="DV25" s="7">
        <v>2.4220000000000002</v>
      </c>
      <c r="DW25" s="7">
        <v>108.813</v>
      </c>
      <c r="DX25" s="7">
        <v>1.8129999999999999</v>
      </c>
      <c r="DY25" s="7">
        <v>50.824999999999996</v>
      </c>
      <c r="DZ25" s="7" t="s">
        <v>248</v>
      </c>
      <c r="EA25" s="7" t="s">
        <v>248</v>
      </c>
      <c r="EB25" s="7" t="s">
        <v>248</v>
      </c>
      <c r="EC25" s="7">
        <v>21.1</v>
      </c>
      <c r="ED25" s="7">
        <v>23.5</v>
      </c>
      <c r="EE25" s="7">
        <v>21.1</v>
      </c>
      <c r="EF25" s="7">
        <v>17.399999999999999</v>
      </c>
      <c r="EG25" s="7" t="s">
        <v>248</v>
      </c>
      <c r="EH25" s="7" t="s">
        <v>248</v>
      </c>
      <c r="EI25" s="7" t="s">
        <v>248</v>
      </c>
      <c r="EJ25" s="7" t="s">
        <v>248</v>
      </c>
      <c r="EK25" s="7" t="s">
        <v>248</v>
      </c>
      <c r="EL25" s="7" t="s">
        <v>248</v>
      </c>
      <c r="EM25" s="7" t="s">
        <v>248</v>
      </c>
      <c r="EN25" s="7" t="s">
        <v>248</v>
      </c>
      <c r="EO25" s="7">
        <v>19.789000000000001</v>
      </c>
      <c r="EP25" s="7">
        <v>20.360000000000003</v>
      </c>
      <c r="EQ25" s="7">
        <v>7.8E-2</v>
      </c>
      <c r="ER25" s="7">
        <v>0.502</v>
      </c>
      <c r="ES25" s="7">
        <v>37.299999999999997</v>
      </c>
      <c r="ET25" s="7">
        <v>25.7</v>
      </c>
      <c r="EU25" s="7">
        <v>45.045045045045043</v>
      </c>
      <c r="EV25" s="7">
        <v>20.5761316872428</v>
      </c>
      <c r="EW25" s="7">
        <v>19.821000000000002</v>
      </c>
      <c r="EX25" s="7">
        <v>18.689</v>
      </c>
      <c r="EY25" s="7">
        <v>6.2E-2</v>
      </c>
      <c r="EZ25" s="7">
        <v>0.35499999999999998</v>
      </c>
      <c r="FA25" s="7">
        <v>39.4</v>
      </c>
      <c r="FB25" s="7">
        <v>23.3</v>
      </c>
      <c r="FC25" s="7">
        <v>26.455026455026456</v>
      </c>
      <c r="FD25" s="7">
        <v>22.222222222222221</v>
      </c>
      <c r="FE25" s="7" t="s">
        <v>248</v>
      </c>
      <c r="FF25" s="7" t="s">
        <v>248</v>
      </c>
      <c r="FG25" s="7">
        <v>1.5915119363395225</v>
      </c>
      <c r="FH25" s="7">
        <v>1.5923566878980893</v>
      </c>
      <c r="FI25" s="7">
        <v>1.7191977077363896</v>
      </c>
      <c r="FJ25" s="38">
        <v>1.662971175166297</v>
      </c>
      <c r="FK25" s="7">
        <v>0.38200000000000001</v>
      </c>
      <c r="FL25" s="7">
        <v>23.626999999999999</v>
      </c>
      <c r="FM25" s="7">
        <v>0.191</v>
      </c>
      <c r="FN25" s="7">
        <v>15.878</v>
      </c>
      <c r="FO25" s="7">
        <v>4.5</v>
      </c>
      <c r="FP25" s="7">
        <v>5.6</v>
      </c>
      <c r="FQ25" s="7">
        <v>3.9</v>
      </c>
      <c r="FR25" s="7">
        <v>16.7</v>
      </c>
      <c r="FS25" s="7">
        <v>17.7</v>
      </c>
      <c r="FT25" s="7">
        <v>33.5</v>
      </c>
      <c r="FU25" s="7">
        <v>41.9</v>
      </c>
      <c r="FV25" s="7">
        <v>2.282</v>
      </c>
      <c r="FW25" s="7">
        <v>2.3810000000000002</v>
      </c>
      <c r="FX25" s="7">
        <v>2.5000000000000001E-2</v>
      </c>
      <c r="FY25" s="7">
        <v>0.10100000000000001</v>
      </c>
      <c r="FZ25" s="7">
        <v>13.9</v>
      </c>
      <c r="GA25" s="7">
        <v>12.9</v>
      </c>
      <c r="GB25" s="7">
        <v>18.796992481203006</v>
      </c>
      <c r="GC25" s="7">
        <v>14.749262536873156</v>
      </c>
      <c r="GD25" s="7">
        <v>16.786000000000001</v>
      </c>
      <c r="GE25" s="7">
        <v>16.494</v>
      </c>
      <c r="GF25" s="7">
        <v>5.1999999999999998E-2</v>
      </c>
      <c r="GG25" s="7">
        <v>0.60899999999999999</v>
      </c>
      <c r="GH25" s="7">
        <v>13.8</v>
      </c>
      <c r="GI25" s="7">
        <v>27.4</v>
      </c>
      <c r="GJ25" s="7">
        <v>26.455026455026456</v>
      </c>
      <c r="GK25" s="7">
        <v>16.835016835016837</v>
      </c>
      <c r="GL25" s="7">
        <v>18.049999999999997</v>
      </c>
      <c r="GM25" s="7">
        <v>18.067999999999998</v>
      </c>
      <c r="GN25" s="7">
        <v>1.7999999999999999E-2</v>
      </c>
      <c r="GO25" s="7">
        <v>1.179</v>
      </c>
      <c r="GP25" s="7">
        <v>34.299999999999997</v>
      </c>
      <c r="GQ25" s="7">
        <v>29.5</v>
      </c>
      <c r="GR25" s="7">
        <v>28.40909090909091</v>
      </c>
      <c r="GS25" s="7">
        <v>21.09704641350211</v>
      </c>
      <c r="GT25" s="7">
        <v>0.50778605280974953</v>
      </c>
      <c r="GU25" s="7">
        <v>1.2636899747262005</v>
      </c>
      <c r="GV25" s="7">
        <v>1.4880952380952381</v>
      </c>
      <c r="GW25" s="7">
        <v>1.5889830508474576</v>
      </c>
      <c r="GX25" s="7">
        <v>6.0851926977687629</v>
      </c>
      <c r="GY25" s="38">
        <v>4.4776119402985071</v>
      </c>
      <c r="GZ25" s="7">
        <v>0.249</v>
      </c>
      <c r="HA25" s="7">
        <v>20.806000000000001</v>
      </c>
      <c r="HB25" s="7">
        <v>0.10299999999999999</v>
      </c>
      <c r="HC25" s="7">
        <v>14.146000000000001</v>
      </c>
      <c r="HD25" s="7">
        <v>8.8000000000000007</v>
      </c>
      <c r="HE25" s="7">
        <v>7.2</v>
      </c>
      <c r="HF25" s="7">
        <v>5.2</v>
      </c>
      <c r="HG25" s="7">
        <v>29.2</v>
      </c>
      <c r="HH25" s="7">
        <v>19</v>
      </c>
      <c r="HI25" s="7">
        <v>27</v>
      </c>
      <c r="HJ25" s="7">
        <v>27.3</v>
      </c>
      <c r="HK25" s="7">
        <v>3.4569999999999999</v>
      </c>
      <c r="HL25" s="7">
        <v>3.6430000000000002</v>
      </c>
      <c r="HM25" s="7">
        <v>2.7E-2</v>
      </c>
      <c r="HN25" s="7">
        <v>4.5999999999999999E-2</v>
      </c>
      <c r="HO25" s="7">
        <v>11.9</v>
      </c>
      <c r="HP25" s="7">
        <v>12.9</v>
      </c>
      <c r="HQ25" s="7">
        <v>20.833333333333336</v>
      </c>
      <c r="HR25" s="7">
        <v>5.3285968028419184</v>
      </c>
      <c r="HS25" s="7">
        <v>20.152000000000001</v>
      </c>
      <c r="HT25" s="7">
        <v>18.329000000000001</v>
      </c>
      <c r="HU25" s="7">
        <v>0.04</v>
      </c>
      <c r="HV25" s="7">
        <v>0.78300000000000003</v>
      </c>
      <c r="HW25" s="7">
        <v>32.299999999999997</v>
      </c>
      <c r="HX25" s="7">
        <v>31.6</v>
      </c>
      <c r="HY25" s="7">
        <v>24.75247524752475</v>
      </c>
      <c r="HZ25" s="7">
        <v>43.859649122807014</v>
      </c>
      <c r="IA25" s="7">
        <v>20.035999999999998</v>
      </c>
      <c r="IB25" s="7">
        <v>20.293000000000003</v>
      </c>
      <c r="IC25" s="7">
        <v>1.2E-2</v>
      </c>
      <c r="ID25" s="7">
        <v>0.97799999999999998</v>
      </c>
      <c r="IE25" s="7">
        <v>38.200000000000003</v>
      </c>
      <c r="IF25" s="7">
        <v>20.7</v>
      </c>
      <c r="IG25" s="7">
        <v>16.129032258064516</v>
      </c>
      <c r="IH25" s="7">
        <v>13.550135501355014</v>
      </c>
      <c r="II25" s="7">
        <v>1.0413051023950017</v>
      </c>
      <c r="IJ25" s="7">
        <v>0.78636959370904325</v>
      </c>
      <c r="IK25" s="7">
        <v>1.6592920353982301</v>
      </c>
      <c r="IL25" s="7">
        <v>1.4238253440911246</v>
      </c>
      <c r="IM25" s="7">
        <v>3.3557046979865772</v>
      </c>
      <c r="IN25" s="7">
        <v>3.6057692307692308</v>
      </c>
    </row>
    <row r="26" spans="1:248">
      <c r="A26" s="1" t="s">
        <v>56</v>
      </c>
      <c r="B26" s="45" t="s">
        <v>7</v>
      </c>
      <c r="C26" s="3" t="s">
        <v>8</v>
      </c>
      <c r="D26" s="4" t="s">
        <v>185</v>
      </c>
      <c r="E26" s="4" t="s">
        <v>15</v>
      </c>
      <c r="F26" s="43" t="s">
        <v>54</v>
      </c>
      <c r="G26" s="4"/>
      <c r="H26" s="4"/>
      <c r="I26" s="5" t="s">
        <v>7</v>
      </c>
      <c r="J26" s="4"/>
      <c r="K26" s="4"/>
      <c r="L26" s="4">
        <v>3</v>
      </c>
      <c r="M26" s="4" t="s">
        <v>34</v>
      </c>
      <c r="N26" s="4">
        <v>594</v>
      </c>
      <c r="O26" s="4">
        <v>2089</v>
      </c>
      <c r="P26" s="4">
        <v>1831</v>
      </c>
      <c r="Q26" s="4">
        <v>5.7250095678612077E-2</v>
      </c>
      <c r="R26" s="4">
        <v>1960</v>
      </c>
      <c r="S26" s="4" t="s">
        <v>11</v>
      </c>
      <c r="T26" s="4">
        <v>304</v>
      </c>
      <c r="U26" s="4">
        <v>168.9</v>
      </c>
      <c r="V26" s="4">
        <v>65.8</v>
      </c>
      <c r="W26" s="4">
        <v>77.7</v>
      </c>
      <c r="X26" s="4">
        <v>58.4</v>
      </c>
      <c r="Y26" s="4">
        <v>14.6</v>
      </c>
      <c r="Z26" s="4">
        <v>17.399999999999999</v>
      </c>
      <c r="AA26" s="7">
        <v>40.730057080000002</v>
      </c>
      <c r="AB26" s="7">
        <v>180.18062647679997</v>
      </c>
      <c r="AC26" s="44"/>
      <c r="AD26" s="46"/>
      <c r="AE26" s="10">
        <v>0</v>
      </c>
      <c r="AF26" s="7">
        <v>0</v>
      </c>
      <c r="AG26" s="7">
        <v>2</v>
      </c>
      <c r="AH26" s="7">
        <v>14</v>
      </c>
      <c r="AI26" s="7">
        <v>0</v>
      </c>
      <c r="AJ26" s="7">
        <v>33.700000000000003</v>
      </c>
      <c r="AK26" s="7">
        <v>2.6</v>
      </c>
      <c r="AL26" s="7">
        <v>9.8000000000000007</v>
      </c>
      <c r="AM26" s="7">
        <v>1.9</v>
      </c>
      <c r="AN26" s="7">
        <v>3.8</v>
      </c>
      <c r="AO26" s="7">
        <v>1.6</v>
      </c>
      <c r="AP26" s="9">
        <v>8.8000000000000007</v>
      </c>
      <c r="AQ26" s="10">
        <v>2</v>
      </c>
      <c r="AR26" s="7">
        <v>1.4510000000000001</v>
      </c>
      <c r="AS26" s="7">
        <v>81.237000000000009</v>
      </c>
      <c r="AT26" s="7">
        <v>0.71099999999999997</v>
      </c>
      <c r="AU26" s="7">
        <v>39.49</v>
      </c>
      <c r="AV26" s="7">
        <v>22</v>
      </c>
      <c r="AW26" s="7">
        <v>15.3</v>
      </c>
      <c r="AX26" s="7">
        <v>11</v>
      </c>
      <c r="AY26" s="7">
        <v>17.7</v>
      </c>
      <c r="AZ26" s="7">
        <v>26</v>
      </c>
      <c r="BA26" s="7">
        <v>23.6</v>
      </c>
      <c r="BB26" s="7">
        <v>40.200000000000003</v>
      </c>
      <c r="BC26" s="7">
        <v>1.099</v>
      </c>
      <c r="BD26" s="7">
        <v>1.0640000000000001</v>
      </c>
      <c r="BE26" s="7">
        <v>1.4999999999999999E-2</v>
      </c>
      <c r="BF26" s="7">
        <v>0.156</v>
      </c>
      <c r="BG26" s="7">
        <v>43.7</v>
      </c>
      <c r="BH26" s="7">
        <v>36.200000000000003</v>
      </c>
      <c r="BI26" s="7">
        <v>69.444444444444443</v>
      </c>
      <c r="BJ26" s="7">
        <v>45.871559633027523</v>
      </c>
      <c r="BK26" s="7">
        <v>14.234000000000002</v>
      </c>
      <c r="BL26" s="7">
        <v>19.218</v>
      </c>
      <c r="BM26" s="7">
        <v>7.9000000000000001E-2</v>
      </c>
      <c r="BN26" s="7">
        <v>0.44100000000000006</v>
      </c>
      <c r="BO26" s="7">
        <v>41</v>
      </c>
      <c r="BP26" s="7">
        <v>22.8</v>
      </c>
      <c r="BQ26" s="7">
        <v>43.859649122807014</v>
      </c>
      <c r="BR26" s="7">
        <v>20.74688796680498</v>
      </c>
      <c r="BS26" s="7">
        <v>13.105</v>
      </c>
      <c r="BT26" s="7">
        <v>23.872999999999998</v>
      </c>
      <c r="BU26" s="7">
        <v>4.3999999999999997E-2</v>
      </c>
      <c r="BV26" s="7">
        <v>0.66500000000000004</v>
      </c>
      <c r="BW26" s="7">
        <v>23.9</v>
      </c>
      <c r="BX26" s="7">
        <v>39.5</v>
      </c>
      <c r="BY26" s="7">
        <v>40.983606557377051</v>
      </c>
      <c r="BZ26" s="7">
        <v>25</v>
      </c>
      <c r="CA26" s="7">
        <v>2.0533880903490758</v>
      </c>
      <c r="CB26" s="7">
        <v>2.1459227467811162</v>
      </c>
      <c r="CC26" s="7">
        <v>1.7688679245283019</v>
      </c>
      <c r="CD26" s="7">
        <v>2.2710068130204393</v>
      </c>
      <c r="CE26" s="7">
        <v>1.9518542615484711</v>
      </c>
      <c r="CF26" s="9">
        <v>2.7124773960216997</v>
      </c>
      <c r="CG26" s="10">
        <v>1.3859999999999999</v>
      </c>
      <c r="CH26" s="7">
        <v>71.787999999999997</v>
      </c>
      <c r="CI26" s="7">
        <v>0.57199999999999995</v>
      </c>
      <c r="CJ26" s="7">
        <v>34.057999999999993</v>
      </c>
      <c r="CK26" s="7">
        <v>14</v>
      </c>
      <c r="CL26" s="7">
        <v>10.199999999999999</v>
      </c>
      <c r="CM26" s="7">
        <v>11.6</v>
      </c>
      <c r="CN26" s="7">
        <v>30.1</v>
      </c>
      <c r="CO26" s="7">
        <v>25.6</v>
      </c>
      <c r="CP26" s="7">
        <v>31.2</v>
      </c>
      <c r="CQ26" s="7">
        <v>37.200000000000003</v>
      </c>
      <c r="CR26" s="7">
        <v>0.88700000000000001</v>
      </c>
      <c r="CS26" s="7">
        <v>0.94399999999999995</v>
      </c>
      <c r="CT26" s="7">
        <v>1.9E-2</v>
      </c>
      <c r="CU26" s="7">
        <v>0.18400000000000002</v>
      </c>
      <c r="CV26" s="7">
        <v>22.5</v>
      </c>
      <c r="CW26" s="7">
        <v>25.3</v>
      </c>
      <c r="CX26" s="7">
        <v>34.722222222222221</v>
      </c>
      <c r="CY26" s="7">
        <v>37.31343283582089</v>
      </c>
      <c r="CZ26" s="7">
        <v>26.233999999999995</v>
      </c>
      <c r="DA26" s="7">
        <v>28.704999999999998</v>
      </c>
      <c r="DB26" s="7">
        <v>4.5999999999999999E-2</v>
      </c>
      <c r="DC26" s="7">
        <v>0.66100000000000003</v>
      </c>
      <c r="DD26" s="7">
        <v>28.9</v>
      </c>
      <c r="DE26" s="7">
        <v>17.600000000000001</v>
      </c>
      <c r="DF26" s="7">
        <v>34.246575342465754</v>
      </c>
      <c r="DG26" s="7">
        <v>19.23076923076923</v>
      </c>
      <c r="DH26" s="7">
        <v>26.186</v>
      </c>
      <c r="DI26" s="7">
        <v>28.486000000000004</v>
      </c>
      <c r="DJ26" s="7">
        <v>2.5999999999999999E-2</v>
      </c>
      <c r="DK26" s="7">
        <v>0.78600000000000003</v>
      </c>
      <c r="DL26" s="7">
        <v>35.9</v>
      </c>
      <c r="DM26" s="7">
        <v>21.2</v>
      </c>
      <c r="DN26" s="7">
        <v>36.496350364963497</v>
      </c>
      <c r="DO26" s="7">
        <v>19.920318725099602</v>
      </c>
      <c r="DP26" s="7">
        <v>0.99800399201596801</v>
      </c>
      <c r="DQ26" s="7">
        <v>1.4619883040935673</v>
      </c>
      <c r="DR26" s="7">
        <v>2.150537634408602</v>
      </c>
      <c r="DS26" s="7">
        <v>2.0066889632107023</v>
      </c>
      <c r="DT26" s="7">
        <v>2.6905829596412558</v>
      </c>
      <c r="DU26" s="38">
        <v>2.7573529411764706</v>
      </c>
      <c r="DV26" s="7">
        <v>3.25</v>
      </c>
      <c r="DW26" s="7">
        <v>125.44399999999999</v>
      </c>
      <c r="DX26" s="7">
        <v>1.72</v>
      </c>
      <c r="DY26" s="7">
        <v>64.683000000000007</v>
      </c>
      <c r="DZ26" s="7" t="s">
        <v>248</v>
      </c>
      <c r="EA26" s="7" t="s">
        <v>248</v>
      </c>
      <c r="EB26" s="7" t="s">
        <v>248</v>
      </c>
      <c r="EC26" s="7">
        <v>33.200000000000003</v>
      </c>
      <c r="ED26" s="7">
        <v>34.299999999999997</v>
      </c>
      <c r="EE26" s="7">
        <v>35.9</v>
      </c>
      <c r="EF26" s="7">
        <v>30.5</v>
      </c>
      <c r="EG26" s="7" t="s">
        <v>248</v>
      </c>
      <c r="EH26" s="7" t="s">
        <v>248</v>
      </c>
      <c r="EI26" s="7" t="s">
        <v>248</v>
      </c>
      <c r="EJ26" s="7" t="s">
        <v>248</v>
      </c>
      <c r="EK26" s="7" t="s">
        <v>248</v>
      </c>
      <c r="EL26" s="7" t="s">
        <v>248</v>
      </c>
      <c r="EM26" s="7" t="s">
        <v>248</v>
      </c>
      <c r="EN26" s="7" t="s">
        <v>248</v>
      </c>
      <c r="EO26" s="7">
        <v>25.893999999999998</v>
      </c>
      <c r="EP26" s="7">
        <v>24.825999999999997</v>
      </c>
      <c r="EQ26" s="7">
        <v>6.6000000000000003E-2</v>
      </c>
      <c r="ER26" s="7">
        <v>0.53299999999999992</v>
      </c>
      <c r="ES26" s="7">
        <v>25.6</v>
      </c>
      <c r="ET26" s="7">
        <v>23.3</v>
      </c>
      <c r="EU26" s="7">
        <v>37.31343283582089</v>
      </c>
      <c r="EV26" s="7">
        <v>19.23076923076923</v>
      </c>
      <c r="EW26" s="7">
        <v>6.4929999999999994</v>
      </c>
      <c r="EX26" s="7">
        <v>8.588000000000001</v>
      </c>
      <c r="EY26" s="7">
        <v>3.7999999999999999E-2</v>
      </c>
      <c r="EZ26" s="7">
        <v>0.58899999999999997</v>
      </c>
      <c r="FA26" s="7">
        <v>35.6</v>
      </c>
      <c r="FB26" s="7">
        <v>21</v>
      </c>
      <c r="FC26" s="7">
        <v>35.460992907801419</v>
      </c>
      <c r="FD26" s="7">
        <v>23.474178403755868</v>
      </c>
      <c r="FE26" s="7" t="s">
        <v>248</v>
      </c>
      <c r="FF26" s="7" t="s">
        <v>248</v>
      </c>
      <c r="FG26" s="7">
        <v>1.6348773841961852</v>
      </c>
      <c r="FH26" s="7">
        <v>1.6313213703099512</v>
      </c>
      <c r="FI26" s="7">
        <v>3.9577836411609497</v>
      </c>
      <c r="FJ26" s="38">
        <v>2.8625954198473282</v>
      </c>
      <c r="FK26" s="7">
        <v>0.155</v>
      </c>
      <c r="FL26" s="7">
        <v>9.6129999999999995</v>
      </c>
      <c r="FM26" s="7">
        <v>9.4E-2</v>
      </c>
      <c r="FN26" s="7">
        <v>6.4799999999999995</v>
      </c>
      <c r="FO26" s="7">
        <v>7.1</v>
      </c>
      <c r="FP26" s="7">
        <v>7.8</v>
      </c>
      <c r="FQ26" s="7">
        <v>7.8</v>
      </c>
      <c r="FR26" s="7">
        <v>19.5</v>
      </c>
      <c r="FS26" s="7">
        <v>16.2</v>
      </c>
      <c r="FT26" s="7">
        <v>27.7</v>
      </c>
      <c r="FU26" s="7">
        <v>30.5</v>
      </c>
      <c r="FV26" s="7">
        <v>8.7760000000000016</v>
      </c>
      <c r="FW26" s="7">
        <v>7.3769999999999989</v>
      </c>
      <c r="FX26" s="7">
        <v>2.9000000000000001E-2</v>
      </c>
      <c r="FY26" s="7">
        <v>0.23200000000000001</v>
      </c>
      <c r="FZ26" s="7">
        <v>25.7</v>
      </c>
      <c r="GA26" s="7">
        <v>11.9</v>
      </c>
      <c r="GB26" s="7">
        <v>21.551724137931032</v>
      </c>
      <c r="GC26" s="7">
        <v>23.148148148148149</v>
      </c>
      <c r="GD26" s="7">
        <v>16.015000000000001</v>
      </c>
      <c r="GE26" s="7">
        <v>16.302000000000003</v>
      </c>
      <c r="GF26" s="7">
        <v>2.3E-2</v>
      </c>
      <c r="GG26" s="7">
        <v>0.96400000000000008</v>
      </c>
      <c r="GH26" s="7">
        <v>17.7</v>
      </c>
      <c r="GI26" s="7">
        <v>27.3</v>
      </c>
      <c r="GJ26" s="7">
        <v>22.421524663677129</v>
      </c>
      <c r="GK26" s="7">
        <v>18.315018315018314</v>
      </c>
      <c r="GL26" s="7">
        <v>17.503</v>
      </c>
      <c r="GM26" s="7">
        <v>16.882999999999999</v>
      </c>
      <c r="GN26" s="7">
        <v>1.7999999999999999E-2</v>
      </c>
      <c r="GO26" s="7">
        <v>0.83100000000000007</v>
      </c>
      <c r="GP26" s="7">
        <v>27.1</v>
      </c>
      <c r="GQ26" s="7">
        <v>23.5</v>
      </c>
      <c r="GR26" s="7">
        <v>30.674846625766872</v>
      </c>
      <c r="GS26" s="7">
        <v>22.222222222222221</v>
      </c>
      <c r="GT26" s="7">
        <v>1.6787912702853947</v>
      </c>
      <c r="GU26" s="7">
        <v>0.97339390006489301</v>
      </c>
      <c r="GV26" s="7">
        <v>2.172338884866039</v>
      </c>
      <c r="GW26" s="7">
        <v>2.2222222222222219</v>
      </c>
      <c r="GX26" s="7">
        <v>3.4522439585730726</v>
      </c>
      <c r="GY26" s="38">
        <v>3.5294117647058822</v>
      </c>
      <c r="GZ26" s="7">
        <v>0.53500000000000003</v>
      </c>
      <c r="HA26" s="7">
        <v>22.490000000000002</v>
      </c>
      <c r="HB26" s="7">
        <v>0.32100000000000001</v>
      </c>
      <c r="HC26" s="7">
        <v>13.018999999999998</v>
      </c>
      <c r="HD26" s="7">
        <v>13.6</v>
      </c>
      <c r="HE26" s="7">
        <v>9.6999999999999993</v>
      </c>
      <c r="HF26" s="7">
        <v>10.7</v>
      </c>
      <c r="HG26" s="7">
        <v>32.4</v>
      </c>
      <c r="HH26" s="7">
        <v>31.8</v>
      </c>
      <c r="HI26" s="7">
        <v>39.4</v>
      </c>
      <c r="HJ26" s="7">
        <v>43.5</v>
      </c>
      <c r="HK26" s="7">
        <v>9.69</v>
      </c>
      <c r="HL26" s="7">
        <v>9.6959999999999997</v>
      </c>
      <c r="HM26" s="7">
        <v>1.2E-2</v>
      </c>
      <c r="HN26" s="7">
        <v>0.15</v>
      </c>
      <c r="HO26" s="7">
        <v>13.9</v>
      </c>
      <c r="HP26" s="7">
        <v>16</v>
      </c>
      <c r="HQ26" s="7">
        <v>22.831050228310502</v>
      </c>
      <c r="HR26" s="7">
        <v>22.026431718061673</v>
      </c>
      <c r="HS26" s="7">
        <v>16.173999999999999</v>
      </c>
      <c r="HT26" s="7">
        <v>15.886999999999997</v>
      </c>
      <c r="HU26" s="7">
        <v>2.3E-2</v>
      </c>
      <c r="HV26" s="7">
        <v>0.38</v>
      </c>
      <c r="HW26" s="7">
        <v>26.2</v>
      </c>
      <c r="HX26" s="7">
        <v>20.100000000000001</v>
      </c>
      <c r="HY26" s="7">
        <v>22.522522522522522</v>
      </c>
      <c r="HZ26" s="7">
        <v>38.167938931297705</v>
      </c>
      <c r="IA26" s="7">
        <v>17.818999999999999</v>
      </c>
      <c r="IB26" s="7">
        <v>16.343999999999998</v>
      </c>
      <c r="IC26" s="7">
        <v>3.5999999999999997E-2</v>
      </c>
      <c r="ID26" s="7">
        <v>0.70199999999999996</v>
      </c>
      <c r="IE26" s="7">
        <v>43.6</v>
      </c>
      <c r="IF26" s="7">
        <v>22.7</v>
      </c>
      <c r="IG26" s="7">
        <v>32.051282051282051</v>
      </c>
      <c r="IH26" s="7">
        <v>24.271844660194176</v>
      </c>
      <c r="II26" s="7">
        <v>1.0402219140083218</v>
      </c>
      <c r="IJ26" s="7">
        <v>0.83125519534497094</v>
      </c>
      <c r="IK26" s="7">
        <v>2.4</v>
      </c>
      <c r="IL26" s="7">
        <v>2.7124773960216997</v>
      </c>
      <c r="IM26" s="7">
        <v>3.6630036630036633</v>
      </c>
      <c r="IN26" s="7">
        <v>3.5629453681710217</v>
      </c>
    </row>
    <row r="27" spans="1:248">
      <c r="A27" s="1" t="s">
        <v>57</v>
      </c>
      <c r="B27" s="45" t="s">
        <v>7</v>
      </c>
      <c r="C27" s="3" t="s">
        <v>8</v>
      </c>
      <c r="D27" s="4" t="s">
        <v>186</v>
      </c>
      <c r="E27" s="4" t="s">
        <v>15</v>
      </c>
      <c r="F27" s="43" t="s">
        <v>58</v>
      </c>
      <c r="G27" s="4"/>
      <c r="H27" s="4"/>
      <c r="I27" s="4"/>
      <c r="J27" s="5" t="s">
        <v>7</v>
      </c>
      <c r="K27" s="4"/>
      <c r="L27" s="4">
        <v>4</v>
      </c>
      <c r="M27" s="4" t="s">
        <v>59</v>
      </c>
      <c r="N27" s="4">
        <v>97</v>
      </c>
      <c r="O27" s="4"/>
      <c r="P27" s="4"/>
      <c r="Q27" s="4"/>
      <c r="R27" s="4">
        <v>32</v>
      </c>
      <c r="S27" s="4" t="s">
        <v>11</v>
      </c>
      <c r="T27" s="4">
        <v>147</v>
      </c>
      <c r="U27" s="4">
        <v>69.400000000000006</v>
      </c>
      <c r="V27" s="4">
        <v>36.1</v>
      </c>
      <c r="W27" s="4">
        <v>28.5</v>
      </c>
      <c r="X27" s="4">
        <v>14.1</v>
      </c>
      <c r="Y27" s="4">
        <v>6.2</v>
      </c>
      <c r="Z27" s="4">
        <v>5.2</v>
      </c>
      <c r="AA27" s="7">
        <v>58.575209829999999</v>
      </c>
      <c r="AB27" s="7">
        <v>60.894441549899994</v>
      </c>
      <c r="AC27" s="44"/>
      <c r="AD27" s="46"/>
      <c r="AE27" s="10">
        <v>1</v>
      </c>
      <c r="AF27" s="7">
        <v>21.9</v>
      </c>
      <c r="AG27" s="7">
        <v>1</v>
      </c>
      <c r="AH27" s="7">
        <v>1</v>
      </c>
      <c r="AI27" s="7">
        <v>0</v>
      </c>
      <c r="AJ27" s="7">
        <v>28.9</v>
      </c>
      <c r="AK27" s="7">
        <v>27.6</v>
      </c>
      <c r="AL27" s="7">
        <v>1.5</v>
      </c>
      <c r="AM27" s="7">
        <v>4.4000000000000004</v>
      </c>
      <c r="AN27" s="7">
        <v>1.1000000000000001</v>
      </c>
      <c r="AO27" s="7">
        <v>27.6</v>
      </c>
      <c r="AP27" s="9">
        <v>1.5</v>
      </c>
      <c r="AQ27" s="10">
        <v>2</v>
      </c>
      <c r="AR27" s="7">
        <v>1.056</v>
      </c>
      <c r="AS27" s="7">
        <v>82.59</v>
      </c>
      <c r="AT27" s="7">
        <v>0.54800000000000004</v>
      </c>
      <c r="AU27" s="7">
        <v>48.143000000000001</v>
      </c>
      <c r="AV27" s="7">
        <v>15.2</v>
      </c>
      <c r="AW27" s="7">
        <v>16.5</v>
      </c>
      <c r="AX27" s="7">
        <v>15</v>
      </c>
      <c r="AY27" s="7">
        <v>23.2</v>
      </c>
      <c r="AZ27" s="7">
        <v>43.4</v>
      </c>
      <c r="BA27" s="7">
        <v>22.3</v>
      </c>
      <c r="BB27" s="7">
        <v>39.1</v>
      </c>
      <c r="BC27" s="7">
        <v>0.91800000000000004</v>
      </c>
      <c r="BD27" s="7">
        <v>0.95799999999999996</v>
      </c>
      <c r="BE27" s="7">
        <v>1.2999999999999999E-2</v>
      </c>
      <c r="BF27" s="7">
        <v>0.126</v>
      </c>
      <c r="BG27" s="7">
        <v>30</v>
      </c>
      <c r="BH27" s="7">
        <v>24.7</v>
      </c>
      <c r="BI27" s="7">
        <v>58.823529411764703</v>
      </c>
      <c r="BJ27" s="7">
        <v>46.296296296296298</v>
      </c>
      <c r="BK27" s="7">
        <v>11.094000000000001</v>
      </c>
      <c r="BL27" s="7">
        <v>19.410999999999998</v>
      </c>
      <c r="BM27" s="7">
        <v>2.4E-2</v>
      </c>
      <c r="BN27" s="7">
        <v>0.74700000000000011</v>
      </c>
      <c r="BO27" s="7">
        <v>34.9</v>
      </c>
      <c r="BP27" s="7">
        <v>24.4</v>
      </c>
      <c r="BQ27" s="7">
        <v>34.482758620689658</v>
      </c>
      <c r="BR27" s="7">
        <v>28.571428571428573</v>
      </c>
      <c r="BS27" s="7">
        <v>10.632</v>
      </c>
      <c r="BT27" s="7">
        <v>19.952999999999996</v>
      </c>
      <c r="BU27" s="7">
        <v>2.5000000000000001E-2</v>
      </c>
      <c r="BV27" s="7">
        <v>0.435</v>
      </c>
      <c r="BW27" s="7">
        <v>39.1</v>
      </c>
      <c r="BX27" s="7">
        <v>21.8</v>
      </c>
      <c r="BY27" s="7">
        <v>35.714285714285708</v>
      </c>
      <c r="BZ27" s="7">
        <v>28.08988764044944</v>
      </c>
      <c r="CA27" s="7">
        <v>2.7958993476234855</v>
      </c>
      <c r="CB27" s="7">
        <v>3.5587188612099645</v>
      </c>
      <c r="CC27" s="7">
        <v>1.791044776119403</v>
      </c>
      <c r="CD27" s="7">
        <v>2.7447392497712717</v>
      </c>
      <c r="CE27" s="7">
        <v>1.9430051813471503</v>
      </c>
      <c r="CF27" s="9">
        <v>3.5587188612099645</v>
      </c>
      <c r="CG27" s="10">
        <v>0.46700000000000003</v>
      </c>
      <c r="CH27" s="7">
        <v>26.349999999999998</v>
      </c>
      <c r="CI27" s="7">
        <v>0.17399999999999999</v>
      </c>
      <c r="CJ27" s="7">
        <v>14.623999999999999</v>
      </c>
      <c r="CK27" s="7">
        <v>12.5</v>
      </c>
      <c r="CL27" s="7">
        <v>10.7</v>
      </c>
      <c r="CM27" s="7">
        <v>10.1</v>
      </c>
      <c r="CN27" s="7">
        <v>26.4</v>
      </c>
      <c r="CO27" s="7">
        <v>26</v>
      </c>
      <c r="CP27" s="7">
        <v>29.6</v>
      </c>
      <c r="CQ27" s="7">
        <v>35.1</v>
      </c>
      <c r="CR27" s="7">
        <v>0.67100000000000004</v>
      </c>
      <c r="CS27" s="7">
        <v>0.73599999999999999</v>
      </c>
      <c r="CT27" s="7">
        <v>8.0000000000000002E-3</v>
      </c>
      <c r="CU27" s="7">
        <v>0.13</v>
      </c>
      <c r="CV27" s="7">
        <v>25.3</v>
      </c>
      <c r="CW27" s="7">
        <v>14.8</v>
      </c>
      <c r="CX27" s="7">
        <v>35.211267605633807</v>
      </c>
      <c r="CY27" s="7">
        <v>33.783783783783782</v>
      </c>
      <c r="CZ27" s="7">
        <v>14.018000000000001</v>
      </c>
      <c r="DA27" s="7">
        <v>13.975999999999999</v>
      </c>
      <c r="DB27" s="7">
        <v>1.9E-2</v>
      </c>
      <c r="DC27" s="7">
        <v>0.33800000000000002</v>
      </c>
      <c r="DD27" s="7">
        <v>36.200000000000003</v>
      </c>
      <c r="DE27" s="7">
        <v>25.4</v>
      </c>
      <c r="DF27" s="7">
        <v>39.370078740157481</v>
      </c>
      <c r="DG27" s="7">
        <v>30.674846625766872</v>
      </c>
      <c r="DH27" s="7">
        <v>16.318000000000001</v>
      </c>
      <c r="DI27" s="7">
        <v>15.350000000000001</v>
      </c>
      <c r="DJ27" s="7">
        <v>1.6E-2</v>
      </c>
      <c r="DK27" s="7">
        <v>0.35799999999999998</v>
      </c>
      <c r="DL27" s="7">
        <v>28.1</v>
      </c>
      <c r="DM27" s="7">
        <v>27</v>
      </c>
      <c r="DN27" s="7">
        <v>32.679738562091501</v>
      </c>
      <c r="DO27" s="7">
        <v>30.487804878048781</v>
      </c>
      <c r="DP27" s="7">
        <v>1.6129032258064515</v>
      </c>
      <c r="DQ27" s="7">
        <v>1.5205271160669029</v>
      </c>
      <c r="DR27" s="7">
        <v>4.2372881355932206</v>
      </c>
      <c r="DS27" s="7">
        <v>3.4364261168384882</v>
      </c>
      <c r="DT27" s="7">
        <v>3.0518819938962363</v>
      </c>
      <c r="DU27" s="38">
        <v>3.134796238244514</v>
      </c>
      <c r="DV27" s="7">
        <v>0.57499999999999996</v>
      </c>
      <c r="DW27" s="7">
        <v>43.043999999999997</v>
      </c>
      <c r="DX27" s="7">
        <v>0.27900000000000003</v>
      </c>
      <c r="DY27" s="7">
        <v>21.1357</v>
      </c>
      <c r="DZ27" s="7">
        <v>9.9610000000000003</v>
      </c>
      <c r="EA27" s="7">
        <v>22.556999999999999</v>
      </c>
      <c r="EB27" s="7">
        <v>15.837999999999999</v>
      </c>
      <c r="EC27" s="7">
        <v>29.9</v>
      </c>
      <c r="ED27" s="7">
        <v>29.6</v>
      </c>
      <c r="EE27" s="7">
        <v>30.9</v>
      </c>
      <c r="EF27" s="7">
        <v>29.4</v>
      </c>
      <c r="EG27" s="7">
        <v>1.37</v>
      </c>
      <c r="EH27" s="7">
        <v>1.3319999999999999</v>
      </c>
      <c r="EI27" s="7">
        <v>6.0000000000000001E-3</v>
      </c>
      <c r="EJ27" s="7">
        <v>0.29400000000000004</v>
      </c>
      <c r="EK27" s="7">
        <v>27.7</v>
      </c>
      <c r="EL27" s="7">
        <v>28.3</v>
      </c>
      <c r="EM27" s="7">
        <v>52.631578947368418</v>
      </c>
      <c r="EN27" s="7">
        <v>34.246575342465754</v>
      </c>
      <c r="EO27" s="7">
        <v>19.786999999999999</v>
      </c>
      <c r="EP27" s="7">
        <v>22.295000000000002</v>
      </c>
      <c r="EQ27" s="7">
        <v>2.1000000000000001E-2</v>
      </c>
      <c r="ER27" s="7">
        <v>0.30299999999999999</v>
      </c>
      <c r="ES27" s="7">
        <v>41.1</v>
      </c>
      <c r="ET27" s="7">
        <v>32.4</v>
      </c>
      <c r="EU27" s="7">
        <v>37.31343283582089</v>
      </c>
      <c r="EV27" s="7">
        <v>30.303030303030301</v>
      </c>
      <c r="EW27" s="7">
        <v>16.792999999999999</v>
      </c>
      <c r="EX27" s="7">
        <v>19.718</v>
      </c>
      <c r="EY27" s="7">
        <v>2.1000000000000001E-2</v>
      </c>
      <c r="EZ27" s="7">
        <v>0.39400000000000002</v>
      </c>
      <c r="FA27" s="7">
        <v>28.1</v>
      </c>
      <c r="FB27" s="7">
        <v>29.8</v>
      </c>
      <c r="FC27" s="7">
        <v>33.557046979865774</v>
      </c>
      <c r="FD27" s="7">
        <v>29.761904761904759</v>
      </c>
      <c r="FE27" s="7">
        <v>2.7522935779816513</v>
      </c>
      <c r="FF27" s="7">
        <v>2.109704641350211</v>
      </c>
      <c r="FG27" s="7">
        <v>2.6954177897574123</v>
      </c>
      <c r="FH27" s="7">
        <v>2.3828435266084194</v>
      </c>
      <c r="FI27" s="7">
        <v>3.4482758620689657</v>
      </c>
      <c r="FJ27" s="38">
        <v>3.5502958579881656</v>
      </c>
      <c r="FK27" s="7">
        <v>0.16800000000000001</v>
      </c>
      <c r="FL27" s="7">
        <v>15.826000000000001</v>
      </c>
      <c r="FM27" s="7">
        <v>0.10199999999999999</v>
      </c>
      <c r="FN27" s="7">
        <v>8.706999999999999</v>
      </c>
      <c r="FO27" s="7">
        <v>9.6999999999999993</v>
      </c>
      <c r="FP27" s="7">
        <v>10.3</v>
      </c>
      <c r="FQ27" s="7">
        <v>7.2</v>
      </c>
      <c r="FR27" s="7">
        <v>17.899999999999999</v>
      </c>
      <c r="FS27" s="7">
        <v>25.2</v>
      </c>
      <c r="FT27" s="7">
        <v>37</v>
      </c>
      <c r="FU27" s="7">
        <v>36.799999999999997</v>
      </c>
      <c r="FV27" s="7">
        <v>0.61</v>
      </c>
      <c r="FW27" s="7">
        <v>0.69500000000000006</v>
      </c>
      <c r="FX27" s="7">
        <v>4.0000000000000001E-3</v>
      </c>
      <c r="FY27" s="7">
        <v>6.9000000000000006E-2</v>
      </c>
      <c r="FZ27" s="7">
        <v>17.899999999999999</v>
      </c>
      <c r="GA27" s="7">
        <v>22.4</v>
      </c>
      <c r="GB27" s="7">
        <v>50</v>
      </c>
      <c r="GC27" s="7">
        <v>38.759689922480618</v>
      </c>
      <c r="GD27" s="7">
        <v>9.11</v>
      </c>
      <c r="GE27" s="7">
        <v>9.168000000000001</v>
      </c>
      <c r="GF27" s="7">
        <v>1.2999999999999999E-2</v>
      </c>
      <c r="GG27" s="7">
        <v>0.45399999999999996</v>
      </c>
      <c r="GH27" s="7">
        <v>37.200000000000003</v>
      </c>
      <c r="GI27" s="7">
        <v>30.2</v>
      </c>
      <c r="GJ27" s="7">
        <v>31.847133757961782</v>
      </c>
      <c r="GK27" s="7">
        <v>26.041666666666668</v>
      </c>
      <c r="GL27" s="7">
        <v>13.734999999999998</v>
      </c>
      <c r="GM27" s="7">
        <v>13.438999999999998</v>
      </c>
      <c r="GN27" s="7">
        <v>1.2999999999999999E-2</v>
      </c>
      <c r="GO27" s="7">
        <v>0.59299999999999997</v>
      </c>
      <c r="GP27" s="7">
        <v>27.3</v>
      </c>
      <c r="GQ27" s="7">
        <v>36.4</v>
      </c>
      <c r="GR27" s="7">
        <v>31.847133757961782</v>
      </c>
      <c r="GS27" s="7">
        <v>25.641025641025639</v>
      </c>
      <c r="GT27" s="7">
        <v>1.332741003998223</v>
      </c>
      <c r="GU27" s="7">
        <v>1.5503875968992247</v>
      </c>
      <c r="GV27" s="7">
        <v>2.9850746268656718</v>
      </c>
      <c r="GW27" s="7">
        <v>2.64783759929391</v>
      </c>
      <c r="GX27" s="7">
        <v>3.2362459546925564</v>
      </c>
      <c r="GY27" s="38">
        <v>3.3076074972436604</v>
      </c>
      <c r="GZ27" s="7">
        <v>0.10299999999999999</v>
      </c>
      <c r="HA27" s="7">
        <v>16.756</v>
      </c>
      <c r="HB27" s="7">
        <v>0.09</v>
      </c>
      <c r="HC27" s="7">
        <v>8.9580000000000002</v>
      </c>
      <c r="HD27" s="7">
        <v>12.1</v>
      </c>
      <c r="HE27" s="7">
        <v>14.3</v>
      </c>
      <c r="HF27" s="7">
        <v>20.5</v>
      </c>
      <c r="HG27" s="7">
        <v>21.4</v>
      </c>
      <c r="HH27" s="7">
        <v>29.4</v>
      </c>
      <c r="HI27" s="7">
        <v>37.6</v>
      </c>
      <c r="HJ27" s="7">
        <v>51.5</v>
      </c>
      <c r="HK27" s="7">
        <v>4.8540000000000001</v>
      </c>
      <c r="HL27" s="7">
        <v>4.6379999999999999</v>
      </c>
      <c r="HM27" s="7">
        <v>2.1000000000000001E-2</v>
      </c>
      <c r="HN27" s="7">
        <v>8.5000000000000006E-2</v>
      </c>
      <c r="HO27" s="7">
        <v>43.8</v>
      </c>
      <c r="HP27" s="7">
        <v>32.200000000000003</v>
      </c>
      <c r="HQ27" s="7">
        <v>44.642857142857139</v>
      </c>
      <c r="HR27" s="7">
        <v>45.454545454545453</v>
      </c>
      <c r="HS27" s="7">
        <v>13.923999999999999</v>
      </c>
      <c r="HT27" s="7">
        <v>13.861999999999998</v>
      </c>
      <c r="HU27" s="7">
        <v>1.0999999999999999E-2</v>
      </c>
      <c r="HV27" s="7">
        <v>0.16199999999999998</v>
      </c>
      <c r="HW27" s="7">
        <v>45.2</v>
      </c>
      <c r="HX27" s="7">
        <v>44.9</v>
      </c>
      <c r="HY27" s="7">
        <v>42.372881355932208</v>
      </c>
      <c r="HZ27" s="7">
        <v>44.247787610619469</v>
      </c>
      <c r="IA27" s="7">
        <v>20.324000000000002</v>
      </c>
      <c r="IB27" s="7">
        <v>16.529</v>
      </c>
      <c r="IC27" s="7">
        <v>1.2999999999999999E-2</v>
      </c>
      <c r="ID27" s="7">
        <v>0.55400000000000005</v>
      </c>
      <c r="IE27" s="7">
        <v>36.299999999999997</v>
      </c>
      <c r="IF27" s="7">
        <v>29.5</v>
      </c>
      <c r="IG27" s="7">
        <v>20.92050209205021</v>
      </c>
      <c r="IH27" s="7">
        <v>21.645021645021643</v>
      </c>
      <c r="II27" s="7">
        <v>1.4478764478764479</v>
      </c>
      <c r="IJ27" s="7">
        <v>1.2175324675324675</v>
      </c>
      <c r="IK27" s="7">
        <v>2.3023791250959325</v>
      </c>
      <c r="IL27" s="7">
        <v>2.8037383177570092</v>
      </c>
      <c r="IM27" s="7">
        <v>4.4510385756676554</v>
      </c>
      <c r="IN27" s="7">
        <v>4.2613636363636367</v>
      </c>
    </row>
    <row r="28" spans="1:248">
      <c r="A28" s="1" t="s">
        <v>60</v>
      </c>
      <c r="B28" s="45" t="s">
        <v>7</v>
      </c>
      <c r="C28" s="3" t="s">
        <v>8</v>
      </c>
      <c r="D28" s="4" t="s">
        <v>187</v>
      </c>
      <c r="E28" s="4" t="s">
        <v>9</v>
      </c>
      <c r="F28" s="43" t="s">
        <v>58</v>
      </c>
      <c r="G28" s="4"/>
      <c r="H28" s="4"/>
      <c r="I28" s="4"/>
      <c r="J28" s="5" t="s">
        <v>7</v>
      </c>
      <c r="K28" s="4"/>
      <c r="L28" s="4">
        <v>4</v>
      </c>
      <c r="M28" s="4" t="s">
        <v>34</v>
      </c>
      <c r="N28" s="4">
        <v>180</v>
      </c>
      <c r="O28" s="4"/>
      <c r="P28" s="4"/>
      <c r="Q28" s="4"/>
      <c r="R28" s="49">
        <v>121</v>
      </c>
      <c r="S28" s="4" t="s">
        <v>11</v>
      </c>
      <c r="T28" s="4">
        <v>116</v>
      </c>
      <c r="U28" s="4">
        <v>42.6</v>
      </c>
      <c r="V28" s="4">
        <v>25.4</v>
      </c>
      <c r="W28" s="4">
        <v>30.3</v>
      </c>
      <c r="X28" s="4">
        <v>16.7</v>
      </c>
      <c r="Y28" s="4">
        <v>7</v>
      </c>
      <c r="Z28" s="4">
        <v>7.1</v>
      </c>
      <c r="AA28" s="7">
        <v>47.71218494</v>
      </c>
      <c r="AB28" s="7">
        <v>60.653865469599992</v>
      </c>
      <c r="AC28" s="44"/>
      <c r="AD28" s="46"/>
      <c r="AE28" s="10">
        <v>0</v>
      </c>
      <c r="AF28" s="7">
        <v>0</v>
      </c>
      <c r="AG28" s="7">
        <v>0</v>
      </c>
      <c r="AH28" s="7">
        <v>0</v>
      </c>
      <c r="AI28" s="7">
        <v>0</v>
      </c>
      <c r="AJ28" s="7">
        <v>0</v>
      </c>
      <c r="AK28" s="7">
        <v>0</v>
      </c>
      <c r="AL28" s="7">
        <v>0</v>
      </c>
      <c r="AM28" s="7">
        <v>0.7</v>
      </c>
      <c r="AN28" s="7">
        <v>1.7</v>
      </c>
      <c r="AO28" s="7">
        <v>0</v>
      </c>
      <c r="AP28" s="9">
        <v>0</v>
      </c>
      <c r="AQ28" s="10">
        <v>2</v>
      </c>
      <c r="AR28" s="7">
        <v>0.81399999999999995</v>
      </c>
      <c r="AS28" s="7">
        <v>59.086000000000006</v>
      </c>
      <c r="AT28" s="7">
        <v>0.46500000000000002</v>
      </c>
      <c r="AU28" s="7">
        <v>27.265000000000001</v>
      </c>
      <c r="AV28" s="7">
        <v>12.2</v>
      </c>
      <c r="AW28" s="7">
        <v>13.4</v>
      </c>
      <c r="AX28" s="7">
        <v>24.7</v>
      </c>
      <c r="AY28" s="7">
        <v>20.399999999999999</v>
      </c>
      <c r="AZ28" s="7">
        <v>30.9</v>
      </c>
      <c r="BA28" s="7">
        <v>14.5</v>
      </c>
      <c r="BB28" s="7">
        <v>47.8</v>
      </c>
      <c r="BC28" s="7">
        <v>0.36799999999999999</v>
      </c>
      <c r="BD28" s="7">
        <v>0.34099999999999997</v>
      </c>
      <c r="BE28" s="7">
        <v>1.2E-2</v>
      </c>
      <c r="BF28" s="7">
        <v>5.6000000000000001E-2</v>
      </c>
      <c r="BG28" s="7">
        <v>46.2</v>
      </c>
      <c r="BH28" s="7">
        <v>39.700000000000003</v>
      </c>
      <c r="BI28" s="7">
        <v>81.967213114754102</v>
      </c>
      <c r="BJ28" s="7">
        <v>73.529411764705884</v>
      </c>
      <c r="BK28" s="7">
        <v>8.3379999999999992</v>
      </c>
      <c r="BL28" s="7">
        <v>13.898999999999999</v>
      </c>
      <c r="BM28" s="7">
        <v>3.6999999999999998E-2</v>
      </c>
      <c r="BN28" s="7">
        <v>0.246</v>
      </c>
      <c r="BO28" s="7">
        <v>44.1</v>
      </c>
      <c r="BP28" s="7">
        <v>24.3</v>
      </c>
      <c r="BQ28" s="7">
        <v>40.322580645161288</v>
      </c>
      <c r="BR28" s="7">
        <v>26.595744680851062</v>
      </c>
      <c r="BS28" s="7">
        <v>9.7730000000000015</v>
      </c>
      <c r="BT28" s="7">
        <v>17.988</v>
      </c>
      <c r="BU28" s="7">
        <v>2.5000000000000001E-2</v>
      </c>
      <c r="BV28" s="7">
        <v>0.63200000000000001</v>
      </c>
      <c r="BW28" s="7">
        <v>32.799999999999997</v>
      </c>
      <c r="BX28" s="7">
        <v>29.6</v>
      </c>
      <c r="BY28" s="7">
        <v>38.46153846153846</v>
      </c>
      <c r="BZ28" s="7">
        <v>25.380710659898476</v>
      </c>
      <c r="CA28" s="7">
        <v>4.9342105263157894</v>
      </c>
      <c r="CB28" s="7">
        <v>2.785515320334262</v>
      </c>
      <c r="CC28" s="7">
        <v>2.7985074626865671</v>
      </c>
      <c r="CD28" s="7">
        <v>3.6014405762304924</v>
      </c>
      <c r="CE28" s="7">
        <v>2.0833333333333335</v>
      </c>
      <c r="CF28" s="9">
        <v>3.0272452068617559</v>
      </c>
      <c r="CG28" s="10">
        <v>0.46200000000000002</v>
      </c>
      <c r="CH28" s="7">
        <v>32.335299999999997</v>
      </c>
      <c r="CI28" s="7">
        <v>0.23799999999999999</v>
      </c>
      <c r="CJ28" s="7">
        <v>16.734999999999999</v>
      </c>
      <c r="CK28" s="7">
        <v>14.6</v>
      </c>
      <c r="CL28" s="7">
        <v>6.2</v>
      </c>
      <c r="CM28" s="7">
        <v>10.3</v>
      </c>
      <c r="CN28" s="7">
        <v>20.7</v>
      </c>
      <c r="CO28" s="7">
        <v>21</v>
      </c>
      <c r="CP28" s="7">
        <v>33.799999999999997</v>
      </c>
      <c r="CQ28" s="7">
        <v>30.4</v>
      </c>
      <c r="CR28" s="7">
        <v>1.0549999999999999</v>
      </c>
      <c r="CS28" s="7">
        <v>0.99599999999999989</v>
      </c>
      <c r="CT28" s="7">
        <v>0.01</v>
      </c>
      <c r="CU28" s="7">
        <v>0.122</v>
      </c>
      <c r="CV28" s="7">
        <v>20.6</v>
      </c>
      <c r="CW28" s="7">
        <v>14.9</v>
      </c>
      <c r="CX28" s="7">
        <v>29.940119760479039</v>
      </c>
      <c r="CY28" s="7">
        <v>30.864197530864196</v>
      </c>
      <c r="CZ28" s="7">
        <v>13.970000000000002</v>
      </c>
      <c r="DA28" s="7">
        <v>14.696999999999997</v>
      </c>
      <c r="DB28" s="7">
        <v>2.5000000000000001E-2</v>
      </c>
      <c r="DC28" s="7">
        <v>0.32900000000000001</v>
      </c>
      <c r="DD28" s="7">
        <v>21.9</v>
      </c>
      <c r="DE28" s="7">
        <v>42.6</v>
      </c>
      <c r="DF28" s="7">
        <v>26.595744680851062</v>
      </c>
      <c r="DG28" s="7">
        <v>21.276595744680851</v>
      </c>
      <c r="DH28" s="7">
        <v>16.857000000000003</v>
      </c>
      <c r="DI28" s="7">
        <v>18.791999999999998</v>
      </c>
      <c r="DJ28" s="7">
        <v>2.1999999999999999E-2</v>
      </c>
      <c r="DK28" s="7">
        <v>0.621</v>
      </c>
      <c r="DL28" s="7">
        <v>26.3</v>
      </c>
      <c r="DM28" s="7">
        <v>23.7</v>
      </c>
      <c r="DN28" s="7">
        <v>37.31343283582089</v>
      </c>
      <c r="DO28" s="7">
        <v>44.642857142857139</v>
      </c>
      <c r="DP28" s="7">
        <v>1.9169329073482428</v>
      </c>
      <c r="DQ28" s="7">
        <v>2.1126760563380285</v>
      </c>
      <c r="DR28" s="7">
        <v>2.9880478087649402</v>
      </c>
      <c r="DS28" s="7">
        <v>0.14314342971657601</v>
      </c>
      <c r="DT28" s="7">
        <v>5.0847457627118651</v>
      </c>
      <c r="DU28" s="38">
        <v>3.4802784222737819</v>
      </c>
      <c r="DV28" s="7">
        <v>0.58099999999999996</v>
      </c>
      <c r="DW28" s="7">
        <v>34.067999999999998</v>
      </c>
      <c r="DX28" s="7">
        <v>0.24199999999999999</v>
      </c>
      <c r="DY28" s="7">
        <v>19.004000000000001</v>
      </c>
      <c r="DZ28" s="7">
        <v>17.7</v>
      </c>
      <c r="EA28" s="7">
        <v>10.6</v>
      </c>
      <c r="EB28" s="7">
        <v>21.2</v>
      </c>
      <c r="EC28" s="7">
        <v>26.4</v>
      </c>
      <c r="ED28" s="7">
        <v>21.1</v>
      </c>
      <c r="EE28" s="7">
        <v>31.3</v>
      </c>
      <c r="EF28" s="7">
        <v>48.1</v>
      </c>
      <c r="EG28" s="7">
        <v>0.41399999999999998</v>
      </c>
      <c r="EH28" s="7">
        <v>0.373</v>
      </c>
      <c r="EI28" s="7">
        <v>0.1</v>
      </c>
      <c r="EJ28" s="7">
        <v>8.5000000000000006E-2</v>
      </c>
      <c r="EK28" s="7">
        <v>33.5</v>
      </c>
      <c r="EL28" s="7">
        <v>40.299999999999997</v>
      </c>
      <c r="EM28" s="7">
        <v>46.296296296296298</v>
      </c>
      <c r="EN28" s="7">
        <v>5.1546391752577323</v>
      </c>
      <c r="EO28" s="7">
        <v>13.294999999999998</v>
      </c>
      <c r="EP28" s="7">
        <v>16.600999999999999</v>
      </c>
      <c r="EQ28" s="7">
        <v>1.7999999999999999E-2</v>
      </c>
      <c r="ER28" s="7">
        <v>0.28400000000000003</v>
      </c>
      <c r="ES28" s="7">
        <v>28</v>
      </c>
      <c r="ET28" s="7">
        <v>22.8</v>
      </c>
      <c r="EU28" s="7">
        <v>30.303030303030301</v>
      </c>
      <c r="EV28" s="7">
        <v>21.186440677966104</v>
      </c>
      <c r="EW28" s="7">
        <v>11.303999999999998</v>
      </c>
      <c r="EX28" s="7">
        <v>16.337000000000003</v>
      </c>
      <c r="EY28" s="7">
        <v>1.6E-2</v>
      </c>
      <c r="EZ28" s="7">
        <v>0.63200000000000001</v>
      </c>
      <c r="FA28" s="7">
        <v>33.6</v>
      </c>
      <c r="FB28" s="7">
        <v>27.2</v>
      </c>
      <c r="FC28" s="7">
        <v>36.496350364963497</v>
      </c>
      <c r="FD28" s="7">
        <v>24.630541871921181</v>
      </c>
      <c r="FE28" s="7">
        <v>2.4509803921568625</v>
      </c>
      <c r="FF28" s="7">
        <v>2.6737967914438507</v>
      </c>
      <c r="FG28" s="7">
        <v>4.5941807044410412</v>
      </c>
      <c r="FH28" s="7">
        <v>3.2051282051282048</v>
      </c>
      <c r="FI28" s="7">
        <v>5.1903114186851216</v>
      </c>
      <c r="FJ28" s="38">
        <v>7.7120822622107967</v>
      </c>
      <c r="FK28" s="7">
        <v>0.34799999999999998</v>
      </c>
      <c r="FL28" s="7">
        <v>22.046999999999997</v>
      </c>
      <c r="FM28" s="7">
        <v>0.14299999999999999</v>
      </c>
      <c r="FN28" s="7">
        <v>12.238000000000001</v>
      </c>
      <c r="FO28" s="7">
        <v>11</v>
      </c>
      <c r="FP28" s="7">
        <v>9.4</v>
      </c>
      <c r="FQ28" s="7">
        <v>6.5</v>
      </c>
      <c r="FR28" s="7">
        <v>16.600000000000001</v>
      </c>
      <c r="FS28" s="7">
        <v>25.6</v>
      </c>
      <c r="FT28" s="7">
        <v>36.299999999999997</v>
      </c>
      <c r="FU28" s="7">
        <v>33.6</v>
      </c>
      <c r="FV28" s="7">
        <v>2.4430000000000001</v>
      </c>
      <c r="FW28" s="7">
        <v>2.105</v>
      </c>
      <c r="FX28" s="7">
        <v>0.01</v>
      </c>
      <c r="FY28" s="7">
        <v>0.248</v>
      </c>
      <c r="FZ28" s="7">
        <v>12.8</v>
      </c>
      <c r="GA28" s="7">
        <v>12.3</v>
      </c>
      <c r="GB28" s="7">
        <v>25</v>
      </c>
      <c r="GC28" s="7">
        <v>18.867924528301884</v>
      </c>
      <c r="GD28" s="7">
        <v>12.896000000000001</v>
      </c>
      <c r="GE28" s="7">
        <v>12.616000000000001</v>
      </c>
      <c r="GF28" s="7">
        <v>0.02</v>
      </c>
      <c r="GG28" s="7">
        <v>0.59900000000000009</v>
      </c>
      <c r="GH28" s="7">
        <v>26.4</v>
      </c>
      <c r="GI28" s="7">
        <v>20.5</v>
      </c>
      <c r="GJ28" s="7">
        <v>23.696682464454977</v>
      </c>
      <c r="GK28" s="7">
        <v>18.867924528301884</v>
      </c>
      <c r="GL28" s="7">
        <v>16.583000000000002</v>
      </c>
      <c r="GM28" s="7">
        <v>14.183999999999997</v>
      </c>
      <c r="GN28" s="7">
        <v>1.9E-2</v>
      </c>
      <c r="GO28" s="7">
        <v>0.68800000000000006</v>
      </c>
      <c r="GP28" s="7">
        <v>44.4</v>
      </c>
      <c r="GQ28" s="7">
        <v>31.6</v>
      </c>
      <c r="GR28" s="7">
        <v>25.252525252525253</v>
      </c>
      <c r="GS28" s="7">
        <v>23.255813953488371</v>
      </c>
      <c r="GT28" s="7">
        <v>2.8142589118198873</v>
      </c>
      <c r="GU28" s="7">
        <v>5.0420168067226889</v>
      </c>
      <c r="GV28" s="7">
        <v>2.7598896044158234</v>
      </c>
      <c r="GW28" s="7">
        <v>2.7422303473491771</v>
      </c>
      <c r="GX28" s="7">
        <v>4.0650406504065044</v>
      </c>
      <c r="GY28" s="38">
        <v>3.6319612590799033</v>
      </c>
      <c r="GZ28" s="7">
        <v>0.21199999999999999</v>
      </c>
      <c r="HA28" s="7">
        <v>15.351000000000001</v>
      </c>
      <c r="HB28" s="7">
        <v>9.1999999999999998E-2</v>
      </c>
      <c r="HC28" s="7">
        <v>8.6760000000000002</v>
      </c>
      <c r="HD28" s="7">
        <v>14.3</v>
      </c>
      <c r="HE28" s="7">
        <v>10.5</v>
      </c>
      <c r="HF28" s="7">
        <v>14</v>
      </c>
      <c r="HG28" s="7">
        <v>30.9</v>
      </c>
      <c r="HH28" s="7">
        <v>35.200000000000003</v>
      </c>
      <c r="HI28" s="7">
        <v>43.6</v>
      </c>
      <c r="HJ28" s="7">
        <v>46.6</v>
      </c>
      <c r="HK28" s="7">
        <v>3.6700000000000004</v>
      </c>
      <c r="HL28" s="7">
        <v>3.6970000000000001</v>
      </c>
      <c r="HM28" s="7">
        <v>1.7000000000000001E-2</v>
      </c>
      <c r="HN28" s="7">
        <v>0.14599999999999999</v>
      </c>
      <c r="HO28" s="7">
        <v>29.1</v>
      </c>
      <c r="HP28" s="7">
        <v>24.7</v>
      </c>
      <c r="HQ28" s="7">
        <v>25.510204081632651</v>
      </c>
      <c r="HR28" s="7">
        <v>24.630541871921181</v>
      </c>
      <c r="HS28" s="7">
        <v>10.989999999999997</v>
      </c>
      <c r="HT28" s="7">
        <v>11.363000000000001</v>
      </c>
      <c r="HU28" s="7">
        <v>1.7999999999999999E-2</v>
      </c>
      <c r="HV28" s="7">
        <v>0.16599999999999998</v>
      </c>
      <c r="HW28" s="7">
        <v>34.6</v>
      </c>
      <c r="HX28" s="7">
        <v>32</v>
      </c>
      <c r="HY28" s="7">
        <v>29.761904761904759</v>
      </c>
      <c r="HZ28" s="7">
        <v>29.239766081871341</v>
      </c>
      <c r="IA28" s="7">
        <v>13.829000000000002</v>
      </c>
      <c r="IB28" s="7">
        <v>8.4890000000000008</v>
      </c>
      <c r="IC28" s="7">
        <v>6.3E-2</v>
      </c>
      <c r="ID28" s="7">
        <v>0.16900000000000001</v>
      </c>
      <c r="IE28" s="7">
        <v>36.799999999999997</v>
      </c>
      <c r="IF28" s="7">
        <v>35.9</v>
      </c>
      <c r="IG28" s="7">
        <v>43.103448275862064</v>
      </c>
      <c r="IH28" s="7">
        <v>35.211267605633807</v>
      </c>
      <c r="II28" s="7">
        <v>1.8975332068311197</v>
      </c>
      <c r="IJ28" s="7">
        <v>1.9880715705765408</v>
      </c>
      <c r="IK28" s="7">
        <v>4.2432814710042432</v>
      </c>
      <c r="IL28" s="7">
        <v>4.1551246537396125</v>
      </c>
      <c r="IM28" s="7">
        <v>4.7770700636942678</v>
      </c>
      <c r="IN28" s="7">
        <v>5.0505050505050511</v>
      </c>
    </row>
    <row r="29" spans="1:248">
      <c r="A29" s="1" t="s">
        <v>61</v>
      </c>
      <c r="B29" s="45" t="s">
        <v>7</v>
      </c>
      <c r="C29" s="3" t="s">
        <v>8</v>
      </c>
      <c r="D29" s="4" t="s">
        <v>188</v>
      </c>
      <c r="E29" s="4" t="s">
        <v>15</v>
      </c>
      <c r="F29" s="43" t="s">
        <v>58</v>
      </c>
      <c r="G29" s="4"/>
      <c r="H29" s="4"/>
      <c r="I29" s="4"/>
      <c r="J29" s="5" t="s">
        <v>7</v>
      </c>
      <c r="K29" s="4"/>
      <c r="L29" s="4">
        <v>4</v>
      </c>
      <c r="M29" s="4" t="s">
        <v>62</v>
      </c>
      <c r="N29" s="4">
        <v>561</v>
      </c>
      <c r="O29" s="4">
        <v>3310</v>
      </c>
      <c r="P29" s="4">
        <v>2990</v>
      </c>
      <c r="Q29" s="4">
        <v>4.4156805451289062E-2</v>
      </c>
      <c r="R29" s="4">
        <v>3150</v>
      </c>
      <c r="S29" s="4" t="s">
        <v>11</v>
      </c>
      <c r="T29" s="4">
        <v>454</v>
      </c>
      <c r="U29" s="4">
        <v>139.9</v>
      </c>
      <c r="V29" s="4">
        <v>96</v>
      </c>
      <c r="W29" s="4">
        <v>106.7</v>
      </c>
      <c r="X29" s="4">
        <v>99.9</v>
      </c>
      <c r="Y29" s="4">
        <v>28.7</v>
      </c>
      <c r="Z29" s="4">
        <v>43.1</v>
      </c>
      <c r="AA29" s="4"/>
      <c r="AC29" s="44"/>
      <c r="AD29" s="46"/>
      <c r="AE29" s="10">
        <v>1</v>
      </c>
      <c r="AF29" s="7">
        <v>24.9</v>
      </c>
      <c r="AG29" s="7">
        <v>1</v>
      </c>
      <c r="AH29" s="7">
        <v>3</v>
      </c>
      <c r="AI29" s="7">
        <v>0</v>
      </c>
      <c r="AJ29" s="7">
        <v>4.5</v>
      </c>
      <c r="AK29" s="7">
        <v>2.4</v>
      </c>
      <c r="AL29" s="7">
        <v>3.9</v>
      </c>
      <c r="AM29" s="7">
        <v>2</v>
      </c>
      <c r="AN29" s="7">
        <v>3.3</v>
      </c>
      <c r="AO29" s="7">
        <v>1.7</v>
      </c>
      <c r="AP29" s="9">
        <v>5.4</v>
      </c>
      <c r="AQ29" s="10">
        <v>1</v>
      </c>
      <c r="AR29" s="7">
        <v>2.762</v>
      </c>
      <c r="AS29" s="7">
        <v>136.113</v>
      </c>
      <c r="AT29" s="7">
        <v>1.2370000000000001</v>
      </c>
      <c r="AU29" s="7">
        <v>72.746999999999986</v>
      </c>
      <c r="AV29" s="7">
        <v>23.9</v>
      </c>
      <c r="AW29" s="7">
        <v>17.100000000000001</v>
      </c>
      <c r="AX29" s="7">
        <v>30.9</v>
      </c>
      <c r="AY29" s="7">
        <v>12.3</v>
      </c>
      <c r="AZ29" s="7">
        <v>28.8</v>
      </c>
      <c r="BA29" s="7">
        <v>9.1</v>
      </c>
      <c r="BB29" s="7">
        <v>39.9</v>
      </c>
      <c r="BC29" s="7">
        <v>0.156</v>
      </c>
      <c r="BD29" s="7">
        <v>0.191</v>
      </c>
      <c r="BE29" s="7">
        <v>1.2999999999999999E-2</v>
      </c>
      <c r="BF29" s="7">
        <v>7.1999999999999995E-2</v>
      </c>
      <c r="BG29" s="7">
        <v>11.4</v>
      </c>
      <c r="BH29" s="7">
        <v>51</v>
      </c>
      <c r="BI29" s="7">
        <v>53.763440860215056</v>
      </c>
      <c r="BJ29" s="7">
        <v>111.11111111111111</v>
      </c>
      <c r="BK29" s="7">
        <v>19.244</v>
      </c>
      <c r="BL29" s="7">
        <v>39.076000000000001</v>
      </c>
      <c r="BM29" s="7">
        <v>2.1000000000000001E-2</v>
      </c>
      <c r="BN29" s="7">
        <v>0.71</v>
      </c>
      <c r="BO29" s="7">
        <v>32.200000000000003</v>
      </c>
      <c r="BP29" s="7">
        <v>23.1</v>
      </c>
      <c r="BQ29" s="7">
        <v>43.478260869565219</v>
      </c>
      <c r="BR29" s="7">
        <v>22.026431718061673</v>
      </c>
      <c r="BS29" s="7">
        <v>25.362000000000002</v>
      </c>
      <c r="BT29" s="7">
        <v>49.441999999999993</v>
      </c>
      <c r="BU29" s="7">
        <v>2.7E-2</v>
      </c>
      <c r="BV29" s="7">
        <v>0.72000000000000008</v>
      </c>
      <c r="BW29" s="7">
        <v>42.8</v>
      </c>
      <c r="BX29" s="7">
        <v>24.4</v>
      </c>
      <c r="BY29" s="7">
        <v>47.61904761904762</v>
      </c>
      <c r="BZ29" s="7">
        <v>26.315789473684209</v>
      </c>
      <c r="CA29" s="7">
        <v>3.6496350364963499</v>
      </c>
      <c r="CB29" s="7">
        <v>2.1520803443328549</v>
      </c>
      <c r="CC29" s="7">
        <v>0.85616438356164382</v>
      </c>
      <c r="CD29" s="7">
        <v>2.3529411764705883</v>
      </c>
      <c r="CE29" s="7">
        <v>0.58433969614335801</v>
      </c>
      <c r="CF29" s="9">
        <v>2.827521206409048</v>
      </c>
      <c r="CG29" s="10">
        <v>0.996</v>
      </c>
      <c r="CH29" s="7">
        <v>70.330000000000013</v>
      </c>
      <c r="CI29" s="7">
        <v>0.42599999999999999</v>
      </c>
      <c r="CJ29" s="7">
        <v>35.620999999999995</v>
      </c>
      <c r="CK29" s="7">
        <v>15.9</v>
      </c>
      <c r="CL29" s="7">
        <v>14.8</v>
      </c>
      <c r="CM29" s="7">
        <v>11.2</v>
      </c>
      <c r="CN29" s="7">
        <v>25.8</v>
      </c>
      <c r="CO29" s="7">
        <v>22.8</v>
      </c>
      <c r="CP29" s="7">
        <v>29.8</v>
      </c>
      <c r="CQ29" s="7">
        <v>31.2</v>
      </c>
      <c r="CR29" s="7">
        <v>0.45900000000000002</v>
      </c>
      <c r="CS29" s="7">
        <v>0.28699999999999998</v>
      </c>
      <c r="CT29" s="7">
        <v>1.2999999999999999E-2</v>
      </c>
      <c r="CU29" s="7">
        <v>0.105</v>
      </c>
      <c r="CV29" s="7">
        <v>56.95</v>
      </c>
      <c r="CW29" s="7">
        <v>35</v>
      </c>
      <c r="CX29" s="7">
        <v>96.774193548387103</v>
      </c>
      <c r="CY29" s="7">
        <v>65.573770491803273</v>
      </c>
      <c r="CZ29" s="7">
        <v>31.790999999999997</v>
      </c>
      <c r="DA29" s="7">
        <v>33.372999999999998</v>
      </c>
      <c r="DB29" s="7">
        <v>2.9000000000000001E-2</v>
      </c>
      <c r="DC29" s="7">
        <v>0.3</v>
      </c>
      <c r="DD29" s="7">
        <v>35.299999999999997</v>
      </c>
      <c r="DE29" s="7">
        <v>21.4</v>
      </c>
      <c r="DF29" s="7">
        <v>41.666666666666671</v>
      </c>
      <c r="DG29" s="7">
        <v>29.411764705882351</v>
      </c>
      <c r="DH29" s="7">
        <v>41.947000000000003</v>
      </c>
      <c r="DI29" s="7">
        <v>45.903000000000006</v>
      </c>
      <c r="DJ29" s="7">
        <v>3.9E-2</v>
      </c>
      <c r="DK29" s="7">
        <v>1.032</v>
      </c>
      <c r="DL29" s="7">
        <v>30</v>
      </c>
      <c r="DM29" s="7">
        <v>22.2</v>
      </c>
      <c r="DN29" s="7">
        <v>35.460992907801419</v>
      </c>
      <c r="DO29" s="7">
        <v>19.157088122605362</v>
      </c>
      <c r="DP29" s="7">
        <v>4.6511627906976747</v>
      </c>
      <c r="DQ29" s="7">
        <v>2.5510204081632648</v>
      </c>
      <c r="DR29" s="7">
        <v>2.7422303473491771</v>
      </c>
      <c r="DS29" s="7">
        <v>2.6086956521739131</v>
      </c>
      <c r="DT29" s="7">
        <v>3.0333670374115269</v>
      </c>
      <c r="DU29" s="38">
        <v>2.7522935779816513</v>
      </c>
      <c r="DV29" s="7">
        <v>1.327</v>
      </c>
      <c r="DW29" s="7">
        <v>90.036999999999992</v>
      </c>
      <c r="DX29" s="7">
        <v>0.496</v>
      </c>
      <c r="DY29" s="7">
        <v>40.863</v>
      </c>
      <c r="DZ29" s="7">
        <v>30.9</v>
      </c>
      <c r="EA29" s="7">
        <v>28.1</v>
      </c>
      <c r="EB29" s="7">
        <v>18.399999999999999</v>
      </c>
      <c r="EC29" s="7">
        <v>24.5</v>
      </c>
      <c r="ED29" s="7">
        <v>24.9</v>
      </c>
      <c r="EE29" s="7">
        <v>22.4</v>
      </c>
      <c r="EF29" s="7">
        <v>20.9</v>
      </c>
      <c r="EG29" s="7">
        <v>0.77600000000000002</v>
      </c>
      <c r="EH29" s="7">
        <v>0.8620000000000001</v>
      </c>
      <c r="EI29" s="7">
        <v>3.3000000000000002E-2</v>
      </c>
      <c r="EJ29" s="7">
        <v>4.4999999999999998E-2</v>
      </c>
      <c r="EK29" s="7">
        <v>43.1</v>
      </c>
      <c r="EL29" s="7">
        <v>39.700000000000003</v>
      </c>
      <c r="EM29" s="7">
        <v>44.642857142857139</v>
      </c>
      <c r="EN29" s="7">
        <v>45.045045045045043</v>
      </c>
      <c r="EO29" s="7">
        <v>34.302999999999997</v>
      </c>
      <c r="EP29" s="7">
        <v>38.512</v>
      </c>
      <c r="EQ29" s="7">
        <v>2.8000000000000001E-2</v>
      </c>
      <c r="ER29" s="7">
        <v>0.42199999999999999</v>
      </c>
      <c r="ES29" s="7">
        <v>31.8</v>
      </c>
      <c r="ET29" s="7">
        <v>23.8</v>
      </c>
      <c r="EU29" s="7">
        <v>31.645569620253163</v>
      </c>
      <c r="EV29" s="7">
        <v>19.53125</v>
      </c>
      <c r="EW29" s="7">
        <v>49.713999999999999</v>
      </c>
      <c r="EX29" s="7">
        <v>53.395999999999994</v>
      </c>
      <c r="EY29" s="7">
        <v>2.1000000000000001E-2</v>
      </c>
      <c r="EZ29" s="7">
        <v>0.378</v>
      </c>
      <c r="FA29" s="7">
        <v>36.200000000000003</v>
      </c>
      <c r="FB29" s="7">
        <v>23.9</v>
      </c>
      <c r="FC29" s="7">
        <v>29.069767441860467</v>
      </c>
      <c r="FD29" s="7">
        <v>18.587360594795538</v>
      </c>
      <c r="FE29" s="7">
        <v>1.2658227848101264</v>
      </c>
      <c r="FF29" s="7">
        <v>2.6548672566371683</v>
      </c>
      <c r="FG29" s="7">
        <v>2.1818181818181817</v>
      </c>
      <c r="FH29" s="7">
        <v>2.1994134897360702</v>
      </c>
      <c r="FI29" s="7">
        <v>2.0053475935828877</v>
      </c>
      <c r="FJ29" s="38">
        <v>2.0632737276478679</v>
      </c>
      <c r="FK29" s="7">
        <v>0.52100000000000002</v>
      </c>
      <c r="FL29" s="7">
        <v>45.483999999999995</v>
      </c>
      <c r="FM29" s="7">
        <v>0.184</v>
      </c>
      <c r="FN29" s="7">
        <v>23.886000000000003</v>
      </c>
      <c r="FO29" s="7">
        <v>14.4</v>
      </c>
      <c r="FP29" s="7">
        <v>6</v>
      </c>
      <c r="FQ29" s="7">
        <v>16.3</v>
      </c>
      <c r="FR29" s="7">
        <v>21.1</v>
      </c>
      <c r="FS29" s="7">
        <v>18.5</v>
      </c>
      <c r="FT29" s="7">
        <v>41.2</v>
      </c>
      <c r="FU29" s="7">
        <v>40.700000000000003</v>
      </c>
      <c r="FV29" s="7">
        <v>2.8089999999999997</v>
      </c>
      <c r="FW29" s="7">
        <v>2.7760000000000002</v>
      </c>
      <c r="FX29" s="7">
        <v>7.0000000000000001E-3</v>
      </c>
      <c r="FY29" s="7">
        <v>0.13300000000000001</v>
      </c>
      <c r="FZ29" s="7">
        <v>22.5</v>
      </c>
      <c r="GA29" s="7">
        <v>27.6</v>
      </c>
      <c r="GB29" s="7">
        <v>33.783783783783782</v>
      </c>
      <c r="GC29" s="7">
        <v>30.487804878048781</v>
      </c>
      <c r="GD29" s="7">
        <v>26.520999999999997</v>
      </c>
      <c r="GE29" s="7">
        <v>27.384</v>
      </c>
      <c r="GF29" s="7">
        <v>2.7E-2</v>
      </c>
      <c r="GG29" s="7">
        <v>0.14899999999999999</v>
      </c>
      <c r="GH29" s="7">
        <v>22.4</v>
      </c>
      <c r="GI29" s="7">
        <v>18.399999999999999</v>
      </c>
      <c r="GJ29" s="7">
        <v>33.557046979865774</v>
      </c>
      <c r="GK29" s="7">
        <v>21.367521367521366</v>
      </c>
      <c r="GL29" s="7">
        <v>33.33100000000001</v>
      </c>
      <c r="GM29" s="7">
        <v>38.177</v>
      </c>
      <c r="GN29" s="7">
        <v>1.4999999999999999E-2</v>
      </c>
      <c r="GO29" s="7">
        <v>0.32099999999999995</v>
      </c>
      <c r="GP29" s="7">
        <v>29.1</v>
      </c>
      <c r="GQ29" s="7">
        <v>21.5</v>
      </c>
      <c r="GR29" s="7">
        <v>28.735632183908049</v>
      </c>
      <c r="GS29" s="7">
        <v>17.793594306049819</v>
      </c>
      <c r="GT29" s="7">
        <v>1.4910536779324055</v>
      </c>
      <c r="GU29" s="7">
        <v>1.3863216266173755</v>
      </c>
      <c r="GV29" s="7">
        <v>3.0800821355236141</v>
      </c>
      <c r="GW29" s="7">
        <v>2.34375</v>
      </c>
      <c r="GX29" s="7">
        <v>4.4576523031203568</v>
      </c>
      <c r="GY29" s="38">
        <v>3.2967032967032965</v>
      </c>
      <c r="GZ29" s="7">
        <v>0.57499999999999996</v>
      </c>
      <c r="HA29" s="7">
        <v>39.506</v>
      </c>
      <c r="HB29" s="7">
        <v>0.30599999999999999</v>
      </c>
      <c r="HC29" s="7">
        <v>19.752000000000002</v>
      </c>
      <c r="HD29" s="7">
        <v>5.5</v>
      </c>
      <c r="HE29" s="7">
        <v>4.5999999999999996</v>
      </c>
      <c r="HF29" s="7">
        <v>6.4</v>
      </c>
      <c r="HG29" s="7">
        <v>26.1</v>
      </c>
      <c r="HH29" s="7">
        <v>23.2</v>
      </c>
      <c r="HI29" s="7">
        <v>50.4</v>
      </c>
      <c r="HJ29" s="7">
        <v>57.4</v>
      </c>
      <c r="HK29" s="7">
        <v>13.554</v>
      </c>
      <c r="HL29" s="7">
        <v>13.773</v>
      </c>
      <c r="HM29" s="7">
        <v>2.4E-2</v>
      </c>
      <c r="HN29" s="7">
        <v>0.108</v>
      </c>
      <c r="HO29" s="7">
        <v>24.2</v>
      </c>
      <c r="HP29" s="7">
        <v>30.7</v>
      </c>
      <c r="HQ29" s="7">
        <v>33.333333333333336</v>
      </c>
      <c r="HR29" s="7">
        <v>27.472527472527474</v>
      </c>
      <c r="HS29" s="7">
        <v>32.024000000000001</v>
      </c>
      <c r="HT29" s="7">
        <v>32.545999999999999</v>
      </c>
      <c r="HU29" s="7">
        <v>7.0999999999999994E-2</v>
      </c>
      <c r="HV29" s="7">
        <v>0.32299999999999995</v>
      </c>
      <c r="HW29" s="7">
        <v>38.9</v>
      </c>
      <c r="HX29" s="7">
        <v>24.5</v>
      </c>
      <c r="HY29" s="7">
        <v>29.411764705882351</v>
      </c>
      <c r="HZ29" s="7">
        <v>18.726591760299623</v>
      </c>
      <c r="IA29" s="7">
        <v>49.384999999999998</v>
      </c>
      <c r="IB29" s="7">
        <v>46.172999999999995</v>
      </c>
      <c r="IC29" s="7">
        <v>5.7000000000000002E-2</v>
      </c>
      <c r="ID29" s="7">
        <v>0.35</v>
      </c>
      <c r="IE29" s="7">
        <v>40.9</v>
      </c>
      <c r="IF29" s="7">
        <v>20.9</v>
      </c>
      <c r="IG29" s="7">
        <v>33.112582781456958</v>
      </c>
      <c r="IH29" s="7">
        <v>15.723270440251572</v>
      </c>
      <c r="II29" s="7">
        <v>1.0080645161290323</v>
      </c>
      <c r="IJ29" s="7">
        <v>1.2057877813504823</v>
      </c>
      <c r="IK29" s="7">
        <v>2.5337837837837838</v>
      </c>
      <c r="IL29" s="7">
        <v>2.5188916876574305</v>
      </c>
      <c r="IM29" s="7">
        <v>4.1322314049586781</v>
      </c>
      <c r="IN29" s="7">
        <v>4</v>
      </c>
    </row>
    <row r="30" spans="1:248">
      <c r="A30" s="1" t="s">
        <v>63</v>
      </c>
      <c r="B30" s="2" t="s">
        <v>8</v>
      </c>
      <c r="C30" s="3" t="s">
        <v>8</v>
      </c>
      <c r="D30" s="4" t="s">
        <v>189</v>
      </c>
      <c r="E30" s="4" t="s">
        <v>9</v>
      </c>
      <c r="F30" s="43" t="s">
        <v>10</v>
      </c>
      <c r="G30" s="4"/>
      <c r="H30" s="4"/>
      <c r="I30" s="4"/>
      <c r="J30" s="4"/>
      <c r="K30" s="4"/>
      <c r="L30" s="4">
        <v>0</v>
      </c>
      <c r="M30" s="4"/>
      <c r="N30" s="4">
        <v>1030</v>
      </c>
      <c r="O30" s="4">
        <v>36600</v>
      </c>
      <c r="P30" s="4">
        <v>58000</v>
      </c>
      <c r="Q30" s="4">
        <v>-0.19994690816852659</v>
      </c>
      <c r="R30" s="4">
        <v>47300</v>
      </c>
      <c r="S30" s="4" t="s">
        <v>11</v>
      </c>
      <c r="T30" s="4">
        <v>325</v>
      </c>
      <c r="U30" s="4">
        <v>310</v>
      </c>
      <c r="V30" s="4">
        <v>284</v>
      </c>
      <c r="W30" s="4">
        <v>137</v>
      </c>
      <c r="X30" s="4">
        <v>48</v>
      </c>
      <c r="Y30" s="4">
        <v>15.8</v>
      </c>
      <c r="Z30" s="4">
        <v>21.8</v>
      </c>
      <c r="AA30" s="7">
        <v>3.8016175999999999E-2</v>
      </c>
      <c r="AB30" s="7">
        <v>324.87644742800001</v>
      </c>
      <c r="AC30" s="44">
        <v>66690000</v>
      </c>
      <c r="AD30" s="46" t="s">
        <v>38</v>
      </c>
      <c r="AE30" s="10">
        <v>0</v>
      </c>
      <c r="AF30" s="7">
        <v>0</v>
      </c>
      <c r="AG30" s="7">
        <v>1</v>
      </c>
      <c r="AH30" s="7">
        <v>10</v>
      </c>
      <c r="AI30" s="7">
        <v>0</v>
      </c>
      <c r="AJ30" s="7">
        <v>79</v>
      </c>
      <c r="AK30" s="7">
        <v>12.9</v>
      </c>
      <c r="AL30" s="7">
        <v>16.7</v>
      </c>
      <c r="AM30" s="7">
        <v>8.1</v>
      </c>
      <c r="AN30" s="7">
        <v>13.4</v>
      </c>
      <c r="AO30" s="7">
        <v>3.4</v>
      </c>
      <c r="AP30" s="9">
        <v>17.8</v>
      </c>
      <c r="AQ30" s="10">
        <v>4</v>
      </c>
      <c r="AR30" s="7">
        <v>4.0839999999999996</v>
      </c>
      <c r="AS30" s="7">
        <v>106.33099999999999</v>
      </c>
      <c r="AT30" s="7">
        <v>3.7589999999999999</v>
      </c>
      <c r="AU30" s="7">
        <v>61.393000000000001</v>
      </c>
      <c r="AV30" s="7" t="s">
        <v>248</v>
      </c>
      <c r="AW30" s="7" t="s">
        <v>248</v>
      </c>
      <c r="AX30" s="7" t="s">
        <v>248</v>
      </c>
      <c r="AY30" s="7" t="s">
        <v>248</v>
      </c>
      <c r="AZ30" s="7" t="s">
        <v>248</v>
      </c>
      <c r="BA30" s="7" t="s">
        <v>248</v>
      </c>
      <c r="BB30" s="7" t="s">
        <v>248</v>
      </c>
      <c r="BC30" s="7">
        <v>0</v>
      </c>
      <c r="BD30" s="7">
        <v>0</v>
      </c>
      <c r="BE30" s="7">
        <v>0</v>
      </c>
      <c r="BF30" s="7">
        <v>0</v>
      </c>
      <c r="BG30" s="7" t="s">
        <v>248</v>
      </c>
      <c r="BH30" s="7" t="s">
        <v>248</v>
      </c>
      <c r="BI30" s="7">
        <v>0</v>
      </c>
      <c r="BJ30" s="7">
        <v>0</v>
      </c>
      <c r="BK30" s="7">
        <v>0</v>
      </c>
      <c r="BL30" s="7">
        <v>0</v>
      </c>
      <c r="BM30" s="7">
        <v>0</v>
      </c>
      <c r="BN30" s="7">
        <v>0</v>
      </c>
      <c r="BO30" s="7" t="s">
        <v>248</v>
      </c>
      <c r="BP30" s="7" t="s">
        <v>248</v>
      </c>
      <c r="BQ30" s="7">
        <v>0</v>
      </c>
      <c r="BR30" s="7">
        <v>0</v>
      </c>
      <c r="BS30" s="7">
        <v>0</v>
      </c>
      <c r="BT30" s="7">
        <v>0</v>
      </c>
      <c r="BU30" s="7">
        <v>0</v>
      </c>
      <c r="BV30" s="7">
        <v>0</v>
      </c>
      <c r="BW30" s="7" t="s">
        <v>248</v>
      </c>
      <c r="BX30" s="7" t="s">
        <v>248</v>
      </c>
      <c r="BY30" s="7">
        <v>0</v>
      </c>
      <c r="BZ30" s="7">
        <v>0</v>
      </c>
      <c r="CA30" s="7">
        <v>0</v>
      </c>
      <c r="CB30" s="7">
        <v>0</v>
      </c>
      <c r="CC30" s="7">
        <v>0</v>
      </c>
      <c r="CD30" s="7">
        <v>0</v>
      </c>
      <c r="CE30" s="7">
        <v>0</v>
      </c>
      <c r="CF30" s="9">
        <v>0</v>
      </c>
      <c r="CG30" s="10">
        <v>0.82599999999999996</v>
      </c>
      <c r="CH30" s="7">
        <v>111.44599999999997</v>
      </c>
      <c r="CI30" s="7">
        <v>0.53300000000000003</v>
      </c>
      <c r="CJ30" s="7">
        <v>62.920899999999996</v>
      </c>
      <c r="CK30" s="7">
        <v>53.4</v>
      </c>
      <c r="CL30" s="7" t="s">
        <v>248</v>
      </c>
      <c r="CM30" s="7">
        <v>23.5</v>
      </c>
      <c r="CN30" s="7">
        <v>16.100000000000001</v>
      </c>
      <c r="CO30" s="7">
        <v>15.3</v>
      </c>
      <c r="CP30" s="7">
        <v>52.7</v>
      </c>
      <c r="CQ30" s="7">
        <v>51.6</v>
      </c>
      <c r="CR30" s="7">
        <v>0.17</v>
      </c>
      <c r="CS30" s="7">
        <v>0.39400000000000002</v>
      </c>
      <c r="CT30" s="7" t="s">
        <v>248</v>
      </c>
      <c r="CU30" s="7">
        <v>0</v>
      </c>
      <c r="CV30" s="7" t="s">
        <v>248</v>
      </c>
      <c r="CW30" s="7" t="s">
        <v>248</v>
      </c>
      <c r="CX30" s="7">
        <v>0</v>
      </c>
      <c r="CY30" s="7">
        <v>0</v>
      </c>
      <c r="CZ30" s="7">
        <v>19.823</v>
      </c>
      <c r="DA30" s="7">
        <v>20.016999999999999</v>
      </c>
      <c r="DB30" s="7">
        <v>0.14499999999999999</v>
      </c>
      <c r="DC30" s="7">
        <v>0</v>
      </c>
      <c r="DD30" s="7" t="s">
        <v>248</v>
      </c>
      <c r="DE30" s="7" t="s">
        <v>248</v>
      </c>
      <c r="DF30" s="7">
        <v>0</v>
      </c>
      <c r="DG30" s="7">
        <v>0</v>
      </c>
      <c r="DH30" s="7">
        <v>8.5289999999999999</v>
      </c>
      <c r="DI30" s="7">
        <v>10.783999999999999</v>
      </c>
      <c r="DJ30" s="7">
        <v>8.8999999999999996E-2</v>
      </c>
      <c r="DK30" s="7">
        <v>1.452</v>
      </c>
      <c r="DL30" s="7">
        <v>51.4</v>
      </c>
      <c r="DM30" s="7">
        <v>12.7</v>
      </c>
      <c r="DN30" s="7">
        <v>23.474178403755868</v>
      </c>
      <c r="DO30" s="7">
        <v>17.006802721088437</v>
      </c>
      <c r="DP30" s="7" t="s">
        <v>248</v>
      </c>
      <c r="DQ30" s="7" t="s">
        <v>248</v>
      </c>
      <c r="DR30" s="7">
        <v>0.41482300884955753</v>
      </c>
      <c r="DS30" s="7">
        <v>0.40117678523669431</v>
      </c>
      <c r="DT30" s="7">
        <v>1.0010010010010011</v>
      </c>
      <c r="DU30" s="38">
        <v>0.97624471200780993</v>
      </c>
      <c r="DV30" s="7">
        <v>0.43099999999999999</v>
      </c>
      <c r="DW30" s="7">
        <v>102.91899999999998</v>
      </c>
      <c r="DX30" s="7">
        <v>0.36099999999999999</v>
      </c>
      <c r="DY30" s="7">
        <v>74.552000000000021</v>
      </c>
      <c r="DZ30" s="7">
        <v>15.9</v>
      </c>
      <c r="EA30" s="7">
        <v>11.6</v>
      </c>
      <c r="EB30" s="7">
        <v>12.5</v>
      </c>
      <c r="EC30" s="7">
        <v>17.75</v>
      </c>
      <c r="ED30" s="7">
        <v>16.920000000000002</v>
      </c>
      <c r="EE30" s="7">
        <v>17.149999999999999</v>
      </c>
      <c r="EF30" s="7">
        <v>19.8</v>
      </c>
      <c r="EG30" s="7">
        <v>0.215</v>
      </c>
      <c r="EH30" s="7">
        <v>8.0589999999999993</v>
      </c>
      <c r="EI30" s="7" t="s">
        <v>248</v>
      </c>
      <c r="EJ30" s="7">
        <v>0</v>
      </c>
      <c r="EK30" s="7" t="s">
        <v>248</v>
      </c>
      <c r="EL30" s="7" t="s">
        <v>248</v>
      </c>
      <c r="EM30" s="7">
        <v>0</v>
      </c>
      <c r="EN30" s="7">
        <v>0</v>
      </c>
      <c r="EO30" s="7">
        <v>20.197999999999997</v>
      </c>
      <c r="EP30" s="7">
        <v>17.530999999999999</v>
      </c>
      <c r="EQ30" s="7">
        <v>0.14000000000000001</v>
      </c>
      <c r="ER30" s="7">
        <v>0</v>
      </c>
      <c r="ES30" s="7" t="s">
        <v>248</v>
      </c>
      <c r="ET30" s="7" t="s">
        <v>248</v>
      </c>
      <c r="EU30" s="7">
        <v>0</v>
      </c>
      <c r="EV30" s="7">
        <v>0</v>
      </c>
      <c r="EW30" s="7">
        <v>21.542000000000002</v>
      </c>
      <c r="EX30" s="7">
        <v>17.849</v>
      </c>
      <c r="EY30" s="7">
        <v>8.6999999999999994E-2</v>
      </c>
      <c r="EZ30" s="7">
        <v>0</v>
      </c>
      <c r="FA30" s="7" t="s">
        <v>248</v>
      </c>
      <c r="FB30" s="7" t="s">
        <v>248</v>
      </c>
      <c r="FC30" s="7">
        <v>0</v>
      </c>
      <c r="FD30" s="7">
        <v>0</v>
      </c>
      <c r="FE30" s="7">
        <v>0.45836516424751722</v>
      </c>
      <c r="FF30" s="7">
        <v>0.34180243819072581</v>
      </c>
      <c r="FG30" s="7">
        <v>0.31938677738741617</v>
      </c>
      <c r="FH30" s="7">
        <v>0.36005760921747476</v>
      </c>
      <c r="FI30" s="7">
        <v>0.34582132564841495</v>
      </c>
      <c r="FJ30" s="38">
        <v>0.40463987051524147</v>
      </c>
      <c r="FK30" s="7">
        <v>0.38700000000000001</v>
      </c>
      <c r="FL30" s="7">
        <v>66.768000000000001</v>
      </c>
      <c r="FM30" s="7">
        <v>0.41499999999999998</v>
      </c>
      <c r="FN30" s="7">
        <v>40.542000000000002</v>
      </c>
      <c r="FO30" s="7">
        <v>4.9000000000000004</v>
      </c>
      <c r="FP30" s="7">
        <v>2</v>
      </c>
      <c r="FQ30" s="7">
        <v>6.1</v>
      </c>
      <c r="FR30" s="7">
        <v>14.1</v>
      </c>
      <c r="FS30" s="7">
        <v>12.6</v>
      </c>
      <c r="FT30" s="7">
        <v>36.6</v>
      </c>
      <c r="FU30" s="7">
        <v>29.8</v>
      </c>
      <c r="FV30" s="7">
        <v>3.5089999999999999</v>
      </c>
      <c r="FW30" s="7">
        <v>1.9649999999999999</v>
      </c>
      <c r="FX30" s="7" t="s">
        <v>248</v>
      </c>
      <c r="FY30" s="7">
        <v>0</v>
      </c>
      <c r="FZ30" s="7" t="s">
        <v>248</v>
      </c>
      <c r="GA30" s="7" t="s">
        <v>248</v>
      </c>
      <c r="GB30" s="7">
        <v>0</v>
      </c>
      <c r="GC30" s="7">
        <v>0</v>
      </c>
      <c r="GD30" s="7">
        <v>11.046000000000001</v>
      </c>
      <c r="GE30" s="7">
        <v>10.994999999999999</v>
      </c>
      <c r="GF30" s="7">
        <v>0.11600000000000001</v>
      </c>
      <c r="GG30" s="7">
        <v>0.20400000000000001</v>
      </c>
      <c r="GH30" s="7">
        <v>43.1</v>
      </c>
      <c r="GI30" s="7">
        <v>41.9</v>
      </c>
      <c r="GJ30" s="7">
        <v>21.459227467811157</v>
      </c>
      <c r="GK30" s="7">
        <v>14.450867052023122</v>
      </c>
      <c r="GL30" s="7">
        <v>10.364999999999998</v>
      </c>
      <c r="GM30" s="7">
        <v>9.2859999999999996</v>
      </c>
      <c r="GN30" s="7">
        <v>5.7000000000000002E-2</v>
      </c>
      <c r="GO30" s="7">
        <v>1.5050000000000003</v>
      </c>
      <c r="GP30" s="7">
        <v>13.1</v>
      </c>
      <c r="GQ30" s="7">
        <v>24.7</v>
      </c>
      <c r="GR30" s="7">
        <v>10.964912280701753</v>
      </c>
      <c r="GS30" s="7">
        <v>18.726591760299623</v>
      </c>
      <c r="GT30" s="7">
        <v>0.83079479368595954</v>
      </c>
      <c r="GU30" s="7">
        <v>0.88157508081104907</v>
      </c>
      <c r="GV30" s="7">
        <v>0.83822296730930423</v>
      </c>
      <c r="GW30" s="7">
        <v>0.77180344738873163</v>
      </c>
      <c r="GX30" s="7">
        <v>1.178318931657502</v>
      </c>
      <c r="GY30" s="38">
        <v>1.1547344110854505</v>
      </c>
      <c r="GZ30" s="7">
        <v>0.38100000000000001</v>
      </c>
      <c r="HA30" s="7">
        <v>67.412999999999997</v>
      </c>
      <c r="HB30" s="7">
        <v>0.59699999999999998</v>
      </c>
      <c r="HC30" s="7">
        <v>50.977000000000004</v>
      </c>
      <c r="HD30" s="7" t="s">
        <v>248</v>
      </c>
      <c r="HE30" s="7" t="s">
        <v>248</v>
      </c>
      <c r="HF30" s="7" t="s">
        <v>248</v>
      </c>
      <c r="HG30" s="7">
        <v>23.7</v>
      </c>
      <c r="HH30" s="7">
        <v>12.5</v>
      </c>
      <c r="HI30" s="7">
        <v>24.4</v>
      </c>
      <c r="HJ30" s="7">
        <v>37.1</v>
      </c>
      <c r="HK30" s="7">
        <v>2.6190000000000002</v>
      </c>
      <c r="HL30" s="7" t="s">
        <v>248</v>
      </c>
      <c r="HM30" s="7" t="s">
        <v>248</v>
      </c>
      <c r="HN30" s="7">
        <v>0</v>
      </c>
      <c r="HO30" s="7" t="s">
        <v>248</v>
      </c>
      <c r="HP30" s="7" t="s">
        <v>248</v>
      </c>
      <c r="HQ30" s="7">
        <v>0</v>
      </c>
      <c r="HR30" s="7">
        <v>0</v>
      </c>
      <c r="HS30" s="7">
        <v>15.787999999999998</v>
      </c>
      <c r="HT30" s="7">
        <v>22.395000000000003</v>
      </c>
      <c r="HU30" s="7">
        <v>0.21099999999999999</v>
      </c>
      <c r="HV30" s="7">
        <v>0</v>
      </c>
      <c r="HW30" s="7" t="s">
        <v>248</v>
      </c>
      <c r="HX30" s="7" t="s">
        <v>248</v>
      </c>
      <c r="HY30" s="7">
        <v>0</v>
      </c>
      <c r="HZ30" s="7">
        <v>0</v>
      </c>
      <c r="IA30" s="7">
        <v>13.186</v>
      </c>
      <c r="IB30" s="7">
        <v>18.444000000000003</v>
      </c>
      <c r="IC30" s="7">
        <v>0.17299999999999999</v>
      </c>
      <c r="ID30" s="7">
        <v>0</v>
      </c>
      <c r="IE30" s="7" t="s">
        <v>248</v>
      </c>
      <c r="IF30" s="7" t="s">
        <v>248</v>
      </c>
      <c r="IG30" s="7">
        <v>0</v>
      </c>
      <c r="IH30" s="7">
        <v>0</v>
      </c>
      <c r="II30" s="7" t="s">
        <v>248</v>
      </c>
      <c r="IJ30" s="7" t="s">
        <v>248</v>
      </c>
      <c r="IK30" s="7">
        <v>0.3278330237132554</v>
      </c>
      <c r="IL30" s="7">
        <v>0.16254876462938883</v>
      </c>
      <c r="IM30" s="7">
        <v>0.41112786076469782</v>
      </c>
      <c r="IN30" s="7">
        <v>0.50718512256973791</v>
      </c>
    </row>
    <row r="31" spans="1:248">
      <c r="A31" s="1" t="s">
        <v>64</v>
      </c>
      <c r="B31" s="2" t="s">
        <v>8</v>
      </c>
      <c r="C31" s="3" t="s">
        <v>8</v>
      </c>
      <c r="D31" s="4" t="s">
        <v>190</v>
      </c>
      <c r="E31" s="4" t="s">
        <v>9</v>
      </c>
      <c r="F31" s="43" t="s">
        <v>65</v>
      </c>
      <c r="G31" s="4"/>
      <c r="H31" s="4"/>
      <c r="I31" s="4"/>
      <c r="J31" s="4"/>
      <c r="K31" s="5" t="s">
        <v>7</v>
      </c>
      <c r="L31" s="50">
        <v>5</v>
      </c>
      <c r="M31" s="4" t="s">
        <v>34</v>
      </c>
      <c r="N31" s="4">
        <v>645</v>
      </c>
      <c r="O31" s="4">
        <v>3310</v>
      </c>
      <c r="P31" s="4">
        <v>2960</v>
      </c>
      <c r="Q31" s="4">
        <v>4.8536282716780142E-2</v>
      </c>
      <c r="R31" s="4">
        <v>3135</v>
      </c>
      <c r="S31" s="4" t="s">
        <v>11</v>
      </c>
      <c r="T31" s="4">
        <v>104</v>
      </c>
      <c r="U31" s="4">
        <v>23.2</v>
      </c>
      <c r="V31" s="4">
        <v>32.5</v>
      </c>
      <c r="W31" s="4">
        <v>88.3</v>
      </c>
      <c r="X31" s="4">
        <v>64.099999999999994</v>
      </c>
      <c r="Y31" s="4">
        <v>23.8</v>
      </c>
      <c r="Z31" s="4">
        <v>28.8</v>
      </c>
      <c r="AA31" s="7">
        <v>3.652412768</v>
      </c>
      <c r="AB31" s="7">
        <v>100.20149072128</v>
      </c>
      <c r="AC31" s="44">
        <v>61050000</v>
      </c>
      <c r="AD31" s="46" t="s">
        <v>66</v>
      </c>
      <c r="AE31" s="10">
        <v>0</v>
      </c>
      <c r="AF31" s="7">
        <v>0</v>
      </c>
      <c r="AG31" s="7">
        <v>0</v>
      </c>
      <c r="AH31" s="7">
        <v>0</v>
      </c>
      <c r="AI31" s="7">
        <v>0</v>
      </c>
      <c r="AJ31" s="7">
        <v>0</v>
      </c>
      <c r="AK31" s="7">
        <v>0</v>
      </c>
      <c r="AL31" s="7">
        <v>0</v>
      </c>
      <c r="AM31" s="7">
        <v>0</v>
      </c>
      <c r="AN31" s="7">
        <v>0</v>
      </c>
      <c r="AO31" s="7">
        <v>0</v>
      </c>
      <c r="AP31" s="9">
        <v>0</v>
      </c>
      <c r="AQ31" s="10">
        <v>5</v>
      </c>
      <c r="AR31" s="7">
        <v>0.13500000000000001</v>
      </c>
      <c r="AS31" s="7">
        <v>4.6859999999999999</v>
      </c>
      <c r="AT31" s="7">
        <v>9.4E-2</v>
      </c>
      <c r="AU31" s="7">
        <v>2.5700000000000003</v>
      </c>
      <c r="AV31" s="7">
        <v>5.5</v>
      </c>
      <c r="AW31" s="7">
        <v>6.8</v>
      </c>
      <c r="AX31" s="7">
        <v>6.9</v>
      </c>
      <c r="AY31" s="7">
        <v>10.9</v>
      </c>
      <c r="AZ31" s="7">
        <v>12.5</v>
      </c>
      <c r="BA31" s="7">
        <v>15.4</v>
      </c>
      <c r="BB31" s="7">
        <v>16.399999999999999</v>
      </c>
      <c r="BC31" s="7">
        <v>0.76100000000000001</v>
      </c>
      <c r="BD31" s="7">
        <v>0.58200000000000007</v>
      </c>
      <c r="BE31" s="7">
        <v>1.9E-2</v>
      </c>
      <c r="BF31" s="7">
        <v>7.1999999999999995E-2</v>
      </c>
      <c r="BG31" s="7">
        <v>21.5</v>
      </c>
      <c r="BH31" s="7">
        <v>22.1</v>
      </c>
      <c r="BI31" s="7">
        <v>27.472527472527474</v>
      </c>
      <c r="BJ31" s="7">
        <v>34.013605442176875</v>
      </c>
      <c r="BK31" s="7">
        <v>3.4260000000000002</v>
      </c>
      <c r="BL31" s="7">
        <v>3.286</v>
      </c>
      <c r="BM31" s="7">
        <v>0.03</v>
      </c>
      <c r="BN31" s="7">
        <v>0.19900000000000001</v>
      </c>
      <c r="BO31" s="7">
        <v>32.700000000000003</v>
      </c>
      <c r="BP31" s="7">
        <v>51.8</v>
      </c>
      <c r="BQ31" s="7">
        <v>23.474178403755868</v>
      </c>
      <c r="BR31" s="7">
        <v>69.444444444444443</v>
      </c>
      <c r="BS31" s="7">
        <v>4.6690000000000005</v>
      </c>
      <c r="BT31" s="7">
        <v>4.6040000000000001</v>
      </c>
      <c r="BU31" s="7">
        <v>3.1E-2</v>
      </c>
      <c r="BV31" s="7">
        <v>0.14700000000000002</v>
      </c>
      <c r="BW31" s="7">
        <v>21.2</v>
      </c>
      <c r="BX31" s="7">
        <v>26.2</v>
      </c>
      <c r="BY31" s="7">
        <v>22.321428571428569</v>
      </c>
      <c r="BZ31" s="7">
        <v>21.459227467811157</v>
      </c>
      <c r="CA31" s="7">
        <v>2.9239766081871346</v>
      </c>
      <c r="CB31" s="7">
        <v>4.8780487804878048</v>
      </c>
      <c r="CC31" s="7">
        <v>7.042253521126761</v>
      </c>
      <c r="CD31" s="7">
        <v>5.3956834532374094</v>
      </c>
      <c r="CE31" s="7">
        <v>7.0754716981132075</v>
      </c>
      <c r="CF31" s="9">
        <v>4.6012269938650308</v>
      </c>
      <c r="CG31" s="10">
        <v>0.16600000000000001</v>
      </c>
      <c r="CH31" s="7">
        <v>7.3269999999999991</v>
      </c>
      <c r="CI31" s="7">
        <v>0.157</v>
      </c>
      <c r="CJ31" s="7">
        <v>5.14</v>
      </c>
      <c r="CK31" s="7" t="s">
        <v>248</v>
      </c>
      <c r="CL31" s="7">
        <v>14.1</v>
      </c>
      <c r="CM31" s="7">
        <v>11.7</v>
      </c>
      <c r="CN31" s="7">
        <v>6.9349999999999996</v>
      </c>
      <c r="CO31" s="7">
        <v>13.318</v>
      </c>
      <c r="CP31" s="7">
        <v>7.89</v>
      </c>
      <c r="CQ31" s="7">
        <v>9.76</v>
      </c>
      <c r="CR31" s="7">
        <v>0.43</v>
      </c>
      <c r="CS31" s="7" t="s">
        <v>248</v>
      </c>
      <c r="CT31" s="7" t="s">
        <v>248</v>
      </c>
      <c r="CU31" s="7" t="s">
        <v>248</v>
      </c>
      <c r="CV31" s="7" t="s">
        <v>248</v>
      </c>
      <c r="CW31" s="7" t="s">
        <v>248</v>
      </c>
      <c r="CX31" s="7" t="s">
        <v>248</v>
      </c>
      <c r="CY31" s="7" t="s">
        <v>248</v>
      </c>
      <c r="CZ31" s="7">
        <v>4.3019999999999996</v>
      </c>
      <c r="DA31" s="7">
        <v>4.2670000000000003</v>
      </c>
      <c r="DB31" s="7">
        <v>1.4999999999999999E-2</v>
      </c>
      <c r="DC31" s="7">
        <v>6.5000000000000002E-2</v>
      </c>
      <c r="DD31" s="7">
        <v>11.6</v>
      </c>
      <c r="DE31" s="7">
        <v>19.899999999999999</v>
      </c>
      <c r="DF31" s="7">
        <v>24.509803921568629</v>
      </c>
      <c r="DG31" s="7">
        <v>22.123893805309734</v>
      </c>
      <c r="DH31" s="7">
        <v>5.7809999999999997</v>
      </c>
      <c r="DI31" s="7">
        <v>5.6499999999999995</v>
      </c>
      <c r="DJ31" s="7">
        <v>1.9E-2</v>
      </c>
      <c r="DK31" s="7">
        <v>0.11899999999999999</v>
      </c>
      <c r="DL31" s="7">
        <v>19.2</v>
      </c>
      <c r="DM31" s="7">
        <v>20</v>
      </c>
      <c r="DN31" s="7">
        <v>25.380710659898476</v>
      </c>
      <c r="DO31" s="7">
        <v>19.53125</v>
      </c>
      <c r="DP31" s="7">
        <v>6.9930069930069934</v>
      </c>
      <c r="DQ31" s="7">
        <v>2.2900763358778624</v>
      </c>
      <c r="DR31" s="7">
        <v>8.9285714285714288</v>
      </c>
      <c r="DS31" s="7">
        <v>5.7692307692307692</v>
      </c>
      <c r="DT31" s="7">
        <v>3.3370411568409342</v>
      </c>
      <c r="DU31" s="38">
        <v>3.3076074972436604</v>
      </c>
      <c r="DV31" s="7">
        <v>1.1739999999999999</v>
      </c>
      <c r="DW31" s="7">
        <v>14.417999999999999</v>
      </c>
      <c r="DX31" s="7">
        <v>0.89100000000000001</v>
      </c>
      <c r="DY31" s="7">
        <v>9.1430000000000007</v>
      </c>
      <c r="DZ31" s="7" t="s">
        <v>248</v>
      </c>
      <c r="EA31" s="7" t="s">
        <v>248</v>
      </c>
      <c r="EB31" s="7" t="s">
        <v>248</v>
      </c>
      <c r="EC31" s="7">
        <v>15.2</v>
      </c>
      <c r="ED31" s="7">
        <v>13.9</v>
      </c>
      <c r="EE31" s="7">
        <v>13</v>
      </c>
      <c r="EF31" s="7">
        <v>16</v>
      </c>
      <c r="EG31" s="7" t="s">
        <v>248</v>
      </c>
      <c r="EH31" s="7" t="s">
        <v>248</v>
      </c>
      <c r="EI31" s="7" t="s">
        <v>248</v>
      </c>
      <c r="EJ31" s="7" t="s">
        <v>248</v>
      </c>
      <c r="EK31" s="7" t="s">
        <v>248</v>
      </c>
      <c r="EL31" s="7" t="s">
        <v>248</v>
      </c>
      <c r="EM31" s="7" t="s">
        <v>248</v>
      </c>
      <c r="EN31" s="7" t="s">
        <v>248</v>
      </c>
      <c r="EO31" s="7">
        <v>6.6499999999999995</v>
      </c>
      <c r="EP31" s="7">
        <v>7.5890000000000004</v>
      </c>
      <c r="EQ31" s="7">
        <v>4.1000000000000002E-2</v>
      </c>
      <c r="ER31" s="7">
        <v>0.2</v>
      </c>
      <c r="ES31" s="7">
        <v>12.2</v>
      </c>
      <c r="ET31" s="7">
        <v>26.9</v>
      </c>
      <c r="EU31" s="7">
        <v>22.831050228310502</v>
      </c>
      <c r="EV31" s="7">
        <v>23.041474654377879</v>
      </c>
      <c r="EW31" s="7">
        <v>6.3879999999999999</v>
      </c>
      <c r="EX31" s="7">
        <v>6.6579999999999995</v>
      </c>
      <c r="EY31" s="7">
        <v>3.6999999999999998E-2</v>
      </c>
      <c r="EZ31" s="7">
        <v>0.26800000000000002</v>
      </c>
      <c r="FA31" s="7">
        <v>13.2</v>
      </c>
      <c r="FB31" s="7">
        <v>39.799999999999997</v>
      </c>
      <c r="FC31" s="7">
        <v>13.297872340425531</v>
      </c>
      <c r="FD31" s="7">
        <v>16.33986928104575</v>
      </c>
      <c r="FE31" s="7" t="s">
        <v>248</v>
      </c>
      <c r="FF31" s="7" t="s">
        <v>248</v>
      </c>
      <c r="FG31" s="7">
        <v>4.1095890410958908</v>
      </c>
      <c r="FH31" s="7">
        <v>3.4052213393870603</v>
      </c>
      <c r="FI31" s="7">
        <v>4.6728971962616823</v>
      </c>
      <c r="FJ31" s="38">
        <v>4.3923865300146412</v>
      </c>
      <c r="FK31" s="7">
        <v>1.1100000000000001</v>
      </c>
      <c r="FL31" s="7">
        <v>18.807000000000002</v>
      </c>
      <c r="FM31" s="7">
        <v>0.79200000000000004</v>
      </c>
      <c r="FN31" s="7">
        <v>11.431000000000001</v>
      </c>
      <c r="FO31" s="7">
        <v>8.8000000000000007</v>
      </c>
      <c r="FP31" s="7">
        <v>5.7</v>
      </c>
      <c r="FQ31" s="7">
        <v>6.5</v>
      </c>
      <c r="FR31" s="7">
        <v>15.4</v>
      </c>
      <c r="FS31" s="7">
        <v>13</v>
      </c>
      <c r="FT31" s="7">
        <v>19.7</v>
      </c>
      <c r="FU31" s="7">
        <v>23.9</v>
      </c>
      <c r="FV31" s="7">
        <v>0.245</v>
      </c>
      <c r="FW31" s="7">
        <v>0.187</v>
      </c>
      <c r="FX31" s="7" t="s">
        <v>248</v>
      </c>
      <c r="FY31" s="7">
        <v>0</v>
      </c>
      <c r="FZ31" s="7" t="s">
        <v>248</v>
      </c>
      <c r="GA31" s="7" t="s">
        <v>248</v>
      </c>
      <c r="GB31" s="7">
        <v>0</v>
      </c>
      <c r="GC31" s="7">
        <v>0</v>
      </c>
      <c r="GD31" s="7">
        <v>8.3889999999999993</v>
      </c>
      <c r="GE31" s="7">
        <v>8.4979999999999993</v>
      </c>
      <c r="GF31" s="7">
        <v>3.5000000000000003E-2</v>
      </c>
      <c r="GG31" s="7">
        <v>0.745</v>
      </c>
      <c r="GH31" s="7">
        <v>24.2</v>
      </c>
      <c r="GI31" s="7">
        <v>17.399999999999999</v>
      </c>
      <c r="GJ31" s="7">
        <v>17.605633802816904</v>
      </c>
      <c r="GK31" s="7">
        <v>26.455026455026456</v>
      </c>
      <c r="GL31" s="7">
        <v>8.5220000000000002</v>
      </c>
      <c r="GM31" s="7">
        <v>6.7</v>
      </c>
      <c r="GN31" s="7">
        <v>1.2E-2</v>
      </c>
      <c r="GO31" s="7">
        <v>0.49399999999999999</v>
      </c>
      <c r="GP31" s="7">
        <v>31.5</v>
      </c>
      <c r="GQ31" s="7">
        <v>16.600000000000001</v>
      </c>
      <c r="GR31" s="7">
        <v>23.255813953488371</v>
      </c>
      <c r="GS31" s="7">
        <v>8.8967971530249095</v>
      </c>
      <c r="GT31" s="7">
        <v>3.4602076124567476</v>
      </c>
      <c r="GU31" s="7">
        <v>3.3821871476888385</v>
      </c>
      <c r="GV31" s="7">
        <v>4.4444444444444438</v>
      </c>
      <c r="GW31" s="7">
        <v>3.5545023696682465</v>
      </c>
      <c r="GX31" s="7">
        <v>5.8939096267190569</v>
      </c>
      <c r="GY31" s="38">
        <v>6.7415730337078648</v>
      </c>
      <c r="GZ31" s="7">
        <v>0.27</v>
      </c>
      <c r="HA31" s="7">
        <v>8.8990000000000009</v>
      </c>
      <c r="HB31" s="7">
        <v>0.22500000000000001</v>
      </c>
      <c r="HC31" s="7">
        <v>5.6359999999999992</v>
      </c>
      <c r="HD31" s="7">
        <v>9.8059999999999992</v>
      </c>
      <c r="HE31" s="7">
        <v>4.7640000000000002</v>
      </c>
      <c r="HF31" s="7">
        <v>4.9119999999999999</v>
      </c>
      <c r="HG31" s="7">
        <v>14.1</v>
      </c>
      <c r="HH31" s="7">
        <v>12</v>
      </c>
      <c r="HI31" s="7">
        <v>22.4</v>
      </c>
      <c r="HJ31" s="7">
        <v>26.6</v>
      </c>
      <c r="HK31" s="7">
        <v>2.6890000000000001</v>
      </c>
      <c r="HL31" s="7">
        <v>2.6</v>
      </c>
      <c r="HM31" s="7" t="s">
        <v>248</v>
      </c>
      <c r="HN31" s="7">
        <v>0</v>
      </c>
      <c r="HO31" s="7" t="s">
        <v>248</v>
      </c>
      <c r="HP31" s="7" t="s">
        <v>248</v>
      </c>
      <c r="HQ31" s="7">
        <v>0</v>
      </c>
      <c r="HR31" s="7">
        <v>0</v>
      </c>
      <c r="HS31" s="7">
        <v>8.0589999999999993</v>
      </c>
      <c r="HT31" s="7">
        <v>8.052999999999999</v>
      </c>
      <c r="HU31" s="7">
        <v>3.2000000000000001E-2</v>
      </c>
      <c r="HV31" s="7">
        <v>0.59099999999999997</v>
      </c>
      <c r="HW31" s="7">
        <v>18.100000000000001</v>
      </c>
      <c r="HX31" s="7">
        <v>20.3</v>
      </c>
      <c r="HY31" s="7">
        <v>18.587360594795538</v>
      </c>
      <c r="HZ31" s="7">
        <v>15.15151515151515</v>
      </c>
      <c r="IA31" s="7">
        <v>8.3099999999999987</v>
      </c>
      <c r="IB31" s="7">
        <v>8.5410000000000004</v>
      </c>
      <c r="IC31" s="7">
        <v>4.4999999999999998E-2</v>
      </c>
      <c r="ID31" s="7">
        <v>0.307</v>
      </c>
      <c r="IE31" s="7">
        <v>17.2</v>
      </c>
      <c r="IF31" s="7">
        <v>23.2</v>
      </c>
      <c r="IG31" s="7">
        <v>29.411764705882351</v>
      </c>
      <c r="IH31" s="7">
        <v>17.543859649122808</v>
      </c>
      <c r="II31" s="7">
        <v>1.6997167138810199</v>
      </c>
      <c r="IJ31" s="7">
        <v>2.0394289598912305</v>
      </c>
      <c r="IK31" s="7">
        <v>4.1958041958041958</v>
      </c>
      <c r="IL31" s="7">
        <v>4.2016806722689077</v>
      </c>
      <c r="IM31" s="7">
        <v>3.3745781777277841</v>
      </c>
      <c r="IN31" s="7">
        <v>4.4843049327354256</v>
      </c>
    </row>
    <row r="32" spans="1:248">
      <c r="A32" s="1" t="s">
        <v>67</v>
      </c>
      <c r="B32" s="2" t="s">
        <v>8</v>
      </c>
      <c r="C32" s="3" t="s">
        <v>8</v>
      </c>
      <c r="D32" s="4" t="s">
        <v>191</v>
      </c>
      <c r="E32" s="4" t="s">
        <v>15</v>
      </c>
      <c r="F32" s="43" t="s">
        <v>65</v>
      </c>
      <c r="G32" s="4"/>
      <c r="H32" s="4"/>
      <c r="I32" s="4"/>
      <c r="J32" s="4"/>
      <c r="K32" s="5" t="s">
        <v>7</v>
      </c>
      <c r="L32" s="50">
        <v>5</v>
      </c>
      <c r="M32" s="4" t="s">
        <v>34</v>
      </c>
      <c r="N32" s="4">
        <v>440</v>
      </c>
      <c r="O32" s="4">
        <v>2430</v>
      </c>
      <c r="P32" s="4">
        <v>2230</v>
      </c>
      <c r="Q32" s="4">
        <v>3.7301410550151529E-2</v>
      </c>
      <c r="R32" s="4">
        <v>2330</v>
      </c>
      <c r="S32" s="4" t="s">
        <v>11</v>
      </c>
      <c r="T32" s="4">
        <v>91</v>
      </c>
      <c r="U32" s="4">
        <v>58.7</v>
      </c>
      <c r="V32" s="4">
        <v>26.9</v>
      </c>
      <c r="W32" s="4">
        <v>71</v>
      </c>
      <c r="X32" s="4">
        <v>46.3</v>
      </c>
      <c r="Y32" s="4">
        <v>20.7</v>
      </c>
      <c r="Z32" s="4">
        <v>21.7</v>
      </c>
      <c r="AA32" s="7">
        <v>5.4622891459999998</v>
      </c>
      <c r="AB32" s="7">
        <v>86.029316877139991</v>
      </c>
      <c r="AC32" s="44">
        <v>61050000</v>
      </c>
      <c r="AD32" s="46" t="s">
        <v>66</v>
      </c>
      <c r="AE32" s="10">
        <v>0</v>
      </c>
      <c r="AF32" s="7">
        <v>0</v>
      </c>
      <c r="AG32" s="7">
        <v>0</v>
      </c>
      <c r="AH32" s="7">
        <v>0</v>
      </c>
      <c r="AI32" s="7">
        <v>0</v>
      </c>
      <c r="AJ32" s="7">
        <v>0</v>
      </c>
      <c r="AK32" s="7">
        <v>0</v>
      </c>
      <c r="AL32" s="7">
        <v>0</v>
      </c>
      <c r="AM32" s="7">
        <v>2</v>
      </c>
      <c r="AN32" s="7">
        <v>4</v>
      </c>
      <c r="AO32" s="7">
        <v>0</v>
      </c>
      <c r="AP32" s="9">
        <v>0</v>
      </c>
      <c r="AQ32" s="10">
        <v>7</v>
      </c>
      <c r="AR32" s="7">
        <v>0.309</v>
      </c>
      <c r="AS32" s="7">
        <v>7.1749999999999998</v>
      </c>
      <c r="AT32" s="7">
        <v>0.28799999999999998</v>
      </c>
      <c r="AU32" s="7">
        <v>4.0460000000000003</v>
      </c>
      <c r="AV32" s="7">
        <v>11.497</v>
      </c>
      <c r="AW32" s="7">
        <v>9</v>
      </c>
      <c r="AX32" s="7">
        <v>8.6999999999999993</v>
      </c>
      <c r="AY32" s="7">
        <v>12.3</v>
      </c>
      <c r="AZ32" s="7">
        <v>16.399999999999999</v>
      </c>
      <c r="BA32" s="7">
        <v>8.6</v>
      </c>
      <c r="BB32" s="7">
        <v>12.7</v>
      </c>
      <c r="BC32" s="7">
        <v>0.85200000000000009</v>
      </c>
      <c r="BD32" s="7">
        <v>0.91799999999999993</v>
      </c>
      <c r="BE32" s="7" t="s">
        <v>248</v>
      </c>
      <c r="BF32" s="7">
        <v>0</v>
      </c>
      <c r="BG32" s="7" t="s">
        <v>248</v>
      </c>
      <c r="BH32" s="7" t="s">
        <v>248</v>
      </c>
      <c r="BI32" s="7">
        <v>0</v>
      </c>
      <c r="BJ32" s="7">
        <v>0</v>
      </c>
      <c r="BK32" s="7">
        <v>4.21</v>
      </c>
      <c r="BL32" s="7">
        <v>4.1619999999999999</v>
      </c>
      <c r="BM32" s="7">
        <v>3.5000000000000003E-2</v>
      </c>
      <c r="BN32" s="7">
        <v>0.23300000000000001</v>
      </c>
      <c r="BO32" s="7">
        <v>15.7</v>
      </c>
      <c r="BP32" s="7">
        <v>39.799999999999997</v>
      </c>
      <c r="BQ32" s="7">
        <v>29.585798816568044</v>
      </c>
      <c r="BR32" s="7">
        <v>20.242914979757085</v>
      </c>
      <c r="BS32" s="7">
        <v>5.64</v>
      </c>
      <c r="BT32" s="7">
        <v>5.94</v>
      </c>
      <c r="BU32" s="7">
        <v>2.9000000000000001E-2</v>
      </c>
      <c r="BV32" s="7">
        <v>0.312</v>
      </c>
      <c r="BW32" s="7">
        <v>22.1</v>
      </c>
      <c r="BX32" s="7">
        <v>18.600000000000001</v>
      </c>
      <c r="BY32" s="7">
        <v>26.315789473684209</v>
      </c>
      <c r="BZ32" s="7">
        <v>31.446540880503143</v>
      </c>
      <c r="CA32" s="7">
        <v>3.2119914346895073</v>
      </c>
      <c r="CB32" s="7">
        <v>5.3380782918149459</v>
      </c>
      <c r="CC32" s="7">
        <v>4.823151125401929</v>
      </c>
      <c r="CD32" s="7">
        <v>3.3898305084745761</v>
      </c>
      <c r="CE32" s="7">
        <v>2.8409090909090908</v>
      </c>
      <c r="CF32" s="9">
        <v>3.4013605442176869</v>
      </c>
      <c r="CG32" s="10">
        <v>0.20100000000000001</v>
      </c>
      <c r="CH32" s="7">
        <v>8.7270000000000003</v>
      </c>
      <c r="CI32" s="7">
        <v>0.17299999999999999</v>
      </c>
      <c r="CJ32" s="7">
        <v>4.6849999999999996</v>
      </c>
      <c r="CK32" s="7">
        <v>7.7</v>
      </c>
      <c r="CL32" s="7">
        <v>7.6</v>
      </c>
      <c r="CM32" s="7">
        <v>6.9</v>
      </c>
      <c r="CN32" s="7">
        <v>14.2</v>
      </c>
      <c r="CO32" s="7">
        <v>12.5</v>
      </c>
      <c r="CP32" s="7">
        <v>10.1</v>
      </c>
      <c r="CQ32" s="7">
        <v>11.9</v>
      </c>
      <c r="CR32" s="7">
        <v>0.92399999999999993</v>
      </c>
      <c r="CS32" s="7">
        <v>0.8919999999999999</v>
      </c>
      <c r="CT32" s="7">
        <v>0.04</v>
      </c>
      <c r="CU32" s="7">
        <v>0.159</v>
      </c>
      <c r="CV32" s="7">
        <v>16.3</v>
      </c>
      <c r="CW32" s="7">
        <v>40.9</v>
      </c>
      <c r="CX32" s="7">
        <v>18.867924528301884</v>
      </c>
      <c r="CY32" s="7">
        <v>24.75247524752475</v>
      </c>
      <c r="CZ32" s="7">
        <v>4.9119999999999999</v>
      </c>
      <c r="DA32" s="7">
        <v>5.1710000000000012</v>
      </c>
      <c r="DB32" s="7">
        <v>0.02</v>
      </c>
      <c r="DC32" s="7">
        <v>0.27</v>
      </c>
      <c r="DD32" s="7">
        <v>22.2</v>
      </c>
      <c r="DE32" s="7">
        <v>15.8</v>
      </c>
      <c r="DF32" s="7">
        <v>27.027027027027028</v>
      </c>
      <c r="DG32" s="7">
        <v>26.041666666666668</v>
      </c>
      <c r="DH32" s="7">
        <v>6.4630000000000001</v>
      </c>
      <c r="DI32" s="7">
        <v>6.8049999999999997</v>
      </c>
      <c r="DJ32" s="7">
        <v>2.4E-2</v>
      </c>
      <c r="DK32" s="7">
        <v>0.33699999999999997</v>
      </c>
      <c r="DL32" s="7">
        <v>24.5</v>
      </c>
      <c r="DM32" s="7">
        <v>20.5</v>
      </c>
      <c r="DN32" s="7">
        <v>27.027027027027028</v>
      </c>
      <c r="DO32" s="7">
        <v>23.584905660377359</v>
      </c>
      <c r="DP32" s="7">
        <v>2.1337126600284497</v>
      </c>
      <c r="DQ32" s="7">
        <v>3.2858707557502735</v>
      </c>
      <c r="DR32" s="7">
        <v>3.5928143712574854</v>
      </c>
      <c r="DS32" s="7">
        <v>3.5128805620608898</v>
      </c>
      <c r="DT32" s="7">
        <v>3.2085561497326203</v>
      </c>
      <c r="DU32" s="38">
        <v>3.5671819262782405</v>
      </c>
      <c r="DV32" s="7">
        <v>0.98499999999999999</v>
      </c>
      <c r="DW32" s="7">
        <v>33.721000000000004</v>
      </c>
      <c r="DX32" s="7">
        <v>0.57299999999999995</v>
      </c>
      <c r="DY32" s="7">
        <v>13.818999999999999</v>
      </c>
      <c r="DZ32" s="7">
        <v>26.5</v>
      </c>
      <c r="EA32" s="7">
        <v>9</v>
      </c>
      <c r="EB32" s="7">
        <v>7.7</v>
      </c>
      <c r="EC32" s="7">
        <v>10.5</v>
      </c>
      <c r="ED32" s="7">
        <v>14.2</v>
      </c>
      <c r="EE32" s="7">
        <v>13.1</v>
      </c>
      <c r="EF32" s="7">
        <v>15.1</v>
      </c>
      <c r="EG32" s="7">
        <v>0.70399999999999996</v>
      </c>
      <c r="EH32" s="7">
        <v>0.75600000000000001</v>
      </c>
      <c r="EI32" s="7" t="s">
        <v>248</v>
      </c>
      <c r="EJ32" s="7">
        <v>0</v>
      </c>
      <c r="EK32" s="7" t="s">
        <v>248</v>
      </c>
      <c r="EL32" s="7" t="s">
        <v>248</v>
      </c>
      <c r="EM32" s="7">
        <v>0</v>
      </c>
      <c r="EN32" s="7">
        <v>0</v>
      </c>
      <c r="EO32" s="7">
        <v>8.5310000000000006</v>
      </c>
      <c r="EP32" s="7">
        <v>8.4219999999999988</v>
      </c>
      <c r="EQ32" s="7">
        <v>5.2999999999999999E-2</v>
      </c>
      <c r="ER32" s="7">
        <v>0.13400000000000001</v>
      </c>
      <c r="ES32" s="7">
        <v>29.6</v>
      </c>
      <c r="ET32" s="7">
        <v>33.9</v>
      </c>
      <c r="EU32" s="7">
        <v>23.148148148148149</v>
      </c>
      <c r="EV32" s="7">
        <v>17.921146953405017</v>
      </c>
      <c r="EW32" s="7">
        <v>9.1359999999999992</v>
      </c>
      <c r="EX32" s="7">
        <v>9.048</v>
      </c>
      <c r="EY32" s="7">
        <v>0.06</v>
      </c>
      <c r="EZ32" s="7">
        <v>0.39500000000000002</v>
      </c>
      <c r="FA32" s="7">
        <v>13.7</v>
      </c>
      <c r="FB32" s="7">
        <v>30.7</v>
      </c>
      <c r="FC32" s="7">
        <v>32.051282051282051</v>
      </c>
      <c r="FD32" s="7">
        <v>33.112582781456958</v>
      </c>
      <c r="FE32" s="7">
        <v>3.1023784901758016</v>
      </c>
      <c r="FF32" s="7">
        <v>3.6674816625916873</v>
      </c>
      <c r="FG32" s="7">
        <v>3.6363636363636367</v>
      </c>
      <c r="FH32" s="7">
        <v>3.1023784901758016</v>
      </c>
      <c r="FI32" s="7">
        <v>2.7322404371584699</v>
      </c>
      <c r="FJ32" s="38">
        <v>2.8818443804034586</v>
      </c>
      <c r="FK32" s="7">
        <v>1.56</v>
      </c>
      <c r="FL32" s="7">
        <v>21.603999999999999</v>
      </c>
      <c r="FM32" s="7">
        <v>0.61299999999999999</v>
      </c>
      <c r="FN32" s="7">
        <v>10.683</v>
      </c>
      <c r="FO32" s="7">
        <v>6.4</v>
      </c>
      <c r="FP32" s="7">
        <v>12.8</v>
      </c>
      <c r="FQ32" s="7">
        <v>4.0999999999999996</v>
      </c>
      <c r="FR32" s="7">
        <v>12.6</v>
      </c>
      <c r="FS32" s="7">
        <v>10.5</v>
      </c>
      <c r="FT32" s="7">
        <v>35.200000000000003</v>
      </c>
      <c r="FU32" s="7">
        <v>25.2</v>
      </c>
      <c r="FV32" s="7">
        <v>1.3130000000000002</v>
      </c>
      <c r="FW32" s="7">
        <v>1.5609999999999999</v>
      </c>
      <c r="FX32" s="7" t="s">
        <v>248</v>
      </c>
      <c r="FY32" s="7">
        <v>0</v>
      </c>
      <c r="FZ32" s="7" t="s">
        <v>248</v>
      </c>
      <c r="GA32" s="7" t="s">
        <v>248</v>
      </c>
      <c r="GB32" s="7">
        <v>0</v>
      </c>
      <c r="GC32" s="7">
        <v>0</v>
      </c>
      <c r="GD32" s="7">
        <v>7.7309999999999999</v>
      </c>
      <c r="GE32" s="7">
        <v>8.2580000000000009</v>
      </c>
      <c r="GF32" s="7">
        <v>4.2000000000000003E-2</v>
      </c>
      <c r="GG32" s="7">
        <v>0.35199999999999998</v>
      </c>
      <c r="GH32" s="7">
        <v>20.8</v>
      </c>
      <c r="GI32" s="7">
        <v>16.899999999999999</v>
      </c>
      <c r="GJ32" s="7">
        <v>14.705882352941176</v>
      </c>
      <c r="GK32" s="7">
        <v>15.527950310559007</v>
      </c>
      <c r="GL32" s="7">
        <v>11.774000000000001</v>
      </c>
      <c r="GM32" s="7">
        <v>9.3259999999999987</v>
      </c>
      <c r="GN32" s="7">
        <v>0.01</v>
      </c>
      <c r="GO32" s="7">
        <v>0.8899999999999999</v>
      </c>
      <c r="GP32" s="7">
        <v>30.9</v>
      </c>
      <c r="GQ32" s="7">
        <v>31.9</v>
      </c>
      <c r="GR32" s="7">
        <v>11.904761904761905</v>
      </c>
      <c r="GS32" s="7">
        <v>21.09704641350211</v>
      </c>
      <c r="GT32" s="7">
        <v>1.6129032258064517</v>
      </c>
      <c r="GU32" s="7">
        <v>1.2101653892698669</v>
      </c>
      <c r="GV32" s="7">
        <v>4.2735042735042734</v>
      </c>
      <c r="GW32" s="7">
        <v>6.2893081761006293</v>
      </c>
      <c r="GX32" s="7">
        <v>3.7974683544303796</v>
      </c>
      <c r="GY32" s="38">
        <v>3.8265306122448979</v>
      </c>
      <c r="GZ32" s="7">
        <v>1.119</v>
      </c>
      <c r="HA32" s="7">
        <v>15.945</v>
      </c>
      <c r="HB32" s="7">
        <v>0.47099999999999997</v>
      </c>
      <c r="HC32" s="7">
        <v>6.9559999999999995</v>
      </c>
      <c r="HD32" s="7">
        <v>4.5</v>
      </c>
      <c r="HE32" s="7">
        <v>10.199999999999999</v>
      </c>
      <c r="HF32" s="7">
        <v>11.2</v>
      </c>
      <c r="HG32" s="7">
        <v>20</v>
      </c>
      <c r="HH32" s="7">
        <v>16.399999999999999</v>
      </c>
      <c r="HI32" s="7">
        <v>42.1</v>
      </c>
      <c r="HJ32" s="7">
        <v>28.4</v>
      </c>
      <c r="HK32" s="7">
        <v>2.2970000000000002</v>
      </c>
      <c r="HL32" s="7">
        <v>1.9790000000000001</v>
      </c>
      <c r="HM32" s="7">
        <v>2.8000000000000001E-2</v>
      </c>
      <c r="HN32" s="7">
        <v>0.44800000000000001</v>
      </c>
      <c r="HO32" s="7">
        <v>11.5</v>
      </c>
      <c r="HP32" s="7">
        <v>12.7</v>
      </c>
      <c r="HQ32" s="7">
        <v>12.987012987012987</v>
      </c>
      <c r="HR32" s="7">
        <v>5.0420168067226889</v>
      </c>
      <c r="HS32" s="7">
        <v>8.5500000000000007</v>
      </c>
      <c r="HT32" s="7">
        <v>9.5129999999999999</v>
      </c>
      <c r="HU32" s="7">
        <v>0.05</v>
      </c>
      <c r="HV32" s="7">
        <v>0.35900000000000004</v>
      </c>
      <c r="HW32" s="7">
        <v>18.100000000000001</v>
      </c>
      <c r="HX32" s="7">
        <v>28</v>
      </c>
      <c r="HY32" s="7">
        <v>18.726591760299623</v>
      </c>
      <c r="HZ32" s="7">
        <v>16.722408026755854</v>
      </c>
      <c r="IA32" s="7">
        <v>10.370000000000001</v>
      </c>
      <c r="IB32" s="7">
        <v>9.36</v>
      </c>
      <c r="IC32" s="7">
        <v>4.2000000000000003E-2</v>
      </c>
      <c r="ID32" s="7">
        <v>0.53500000000000003</v>
      </c>
      <c r="IE32" s="7">
        <v>29.2</v>
      </c>
      <c r="IF32" s="7">
        <v>52.4</v>
      </c>
      <c r="IG32" s="7">
        <v>15.24390243902439</v>
      </c>
      <c r="IH32" s="7">
        <v>23.041474654377879</v>
      </c>
      <c r="II32" s="7">
        <v>1.6375545851528384</v>
      </c>
      <c r="IJ32" s="7">
        <v>1.601708489054992</v>
      </c>
      <c r="IK32" s="7">
        <v>3.8461538461538458</v>
      </c>
      <c r="IL32" s="7">
        <v>3.5971223021582737</v>
      </c>
      <c r="IM32" s="7">
        <v>7.1258907363420434</v>
      </c>
      <c r="IN32" s="7">
        <v>6.25</v>
      </c>
    </row>
    <row r="33" spans="1:248">
      <c r="A33" s="1" t="s">
        <v>68</v>
      </c>
      <c r="B33" s="2" t="s">
        <v>8</v>
      </c>
      <c r="C33" s="3" t="s">
        <v>8</v>
      </c>
      <c r="D33" s="4" t="s">
        <v>192</v>
      </c>
      <c r="E33" s="4" t="s">
        <v>15</v>
      </c>
      <c r="F33" s="43" t="s">
        <v>65</v>
      </c>
      <c r="G33" s="4"/>
      <c r="H33" s="4"/>
      <c r="I33" s="4"/>
      <c r="J33" s="4"/>
      <c r="K33" s="5" t="s">
        <v>7</v>
      </c>
      <c r="L33" s="50">
        <v>5</v>
      </c>
      <c r="M33" s="4" t="s">
        <v>34</v>
      </c>
      <c r="N33" s="4">
        <v>940</v>
      </c>
      <c r="O33" s="4">
        <v>12435</v>
      </c>
      <c r="P33" s="4">
        <v>11067</v>
      </c>
      <c r="Q33" s="4">
        <v>5.0615879659488931E-2</v>
      </c>
      <c r="R33" s="4">
        <v>11751</v>
      </c>
      <c r="S33" s="4" t="s">
        <v>11</v>
      </c>
      <c r="T33" s="4">
        <v>182</v>
      </c>
      <c r="U33" s="4">
        <v>83.9</v>
      </c>
      <c r="V33" s="4">
        <v>46</v>
      </c>
      <c r="W33" s="4">
        <v>88.6</v>
      </c>
      <c r="X33" s="4">
        <v>61.1</v>
      </c>
      <c r="Y33" s="4">
        <v>18</v>
      </c>
      <c r="Z33" s="4">
        <v>22.1</v>
      </c>
      <c r="AA33" s="7">
        <v>3.6908680660000002</v>
      </c>
      <c r="AB33" s="7">
        <v>175.28262011987999</v>
      </c>
      <c r="AC33" s="44">
        <v>61050000</v>
      </c>
      <c r="AD33" s="46" t="s">
        <v>66</v>
      </c>
      <c r="AE33" s="10">
        <v>0</v>
      </c>
      <c r="AF33" s="7">
        <v>0</v>
      </c>
      <c r="AG33" s="7">
        <v>0</v>
      </c>
      <c r="AH33" s="7">
        <v>0</v>
      </c>
      <c r="AI33" s="7">
        <v>0</v>
      </c>
      <c r="AJ33" s="7">
        <v>0</v>
      </c>
      <c r="AK33" s="7">
        <v>0</v>
      </c>
      <c r="AL33" s="7">
        <v>0</v>
      </c>
      <c r="AM33" s="7">
        <v>0</v>
      </c>
      <c r="AN33" s="7">
        <v>0</v>
      </c>
      <c r="AO33" s="7">
        <v>0</v>
      </c>
      <c r="AP33" s="9">
        <v>0</v>
      </c>
      <c r="AQ33" s="10">
        <v>7</v>
      </c>
      <c r="AR33" s="7">
        <v>1.161</v>
      </c>
      <c r="AS33" s="7">
        <v>12.297000000000001</v>
      </c>
      <c r="AT33" s="7">
        <v>0.92500000000000004</v>
      </c>
      <c r="AU33" s="7">
        <v>5.81</v>
      </c>
      <c r="AV33" s="7">
        <v>3.6</v>
      </c>
      <c r="AW33" s="7">
        <v>5.7</v>
      </c>
      <c r="AX33" s="7">
        <v>7.5</v>
      </c>
      <c r="AY33" s="7">
        <v>10.199999999999999</v>
      </c>
      <c r="AZ33" s="7">
        <v>8.3000000000000007</v>
      </c>
      <c r="BA33" s="7">
        <v>11.6</v>
      </c>
      <c r="BB33" s="7">
        <v>12.1</v>
      </c>
      <c r="BC33" s="7">
        <v>1.381</v>
      </c>
      <c r="BD33" s="7">
        <v>1.5740000000000001</v>
      </c>
      <c r="BE33" s="7" t="s">
        <v>248</v>
      </c>
      <c r="BF33" s="7">
        <v>0</v>
      </c>
      <c r="BG33" s="7" t="s">
        <v>248</v>
      </c>
      <c r="BH33" s="7" t="s">
        <v>248</v>
      </c>
      <c r="BI33" s="7">
        <v>0</v>
      </c>
      <c r="BJ33" s="7">
        <v>0</v>
      </c>
      <c r="BK33" s="7">
        <v>4.7470000000000008</v>
      </c>
      <c r="BL33" s="7">
        <v>5.1580000000000004</v>
      </c>
      <c r="BM33" s="7">
        <v>2.4E-2</v>
      </c>
      <c r="BN33" s="7">
        <v>0.36299999999999999</v>
      </c>
      <c r="BO33" s="7">
        <v>7.4</v>
      </c>
      <c r="BP33" s="7">
        <v>10.199999999999999</v>
      </c>
      <c r="BQ33" s="7">
        <v>11.52073732718894</v>
      </c>
      <c r="BR33" s="7">
        <v>24.271844660194176</v>
      </c>
      <c r="BS33" s="7">
        <v>7.1180000000000003</v>
      </c>
      <c r="BT33" s="7">
        <v>7.5730000000000004</v>
      </c>
      <c r="BU33" s="7">
        <v>6.7000000000000004E-2</v>
      </c>
      <c r="BV33" s="7">
        <v>0.24299999999999999</v>
      </c>
      <c r="BW33" s="7">
        <v>15.6</v>
      </c>
      <c r="BX33" s="7">
        <v>23.2</v>
      </c>
      <c r="BY33" s="7">
        <v>34.013605442176875</v>
      </c>
      <c r="BZ33" s="7">
        <v>16.501650165016503</v>
      </c>
      <c r="CA33" s="7">
        <v>5.3571428571428568</v>
      </c>
      <c r="CB33" s="7">
        <v>8.1743869209809272</v>
      </c>
      <c r="CC33" s="7">
        <v>3.9735099337748343</v>
      </c>
      <c r="CD33" s="7">
        <v>3.8961038961038961</v>
      </c>
      <c r="CE33" s="7">
        <v>2.5728987993138936</v>
      </c>
      <c r="CF33" s="9">
        <v>2.5510204081632653</v>
      </c>
      <c r="CG33" s="10">
        <v>0.76</v>
      </c>
      <c r="CH33" s="7">
        <v>12.361000000000001</v>
      </c>
      <c r="CI33" s="7">
        <v>0.56999999999999995</v>
      </c>
      <c r="CJ33" s="7">
        <v>6.875</v>
      </c>
      <c r="CK33" s="7">
        <v>4.3</v>
      </c>
      <c r="CL33" s="7">
        <v>8.1</v>
      </c>
      <c r="CM33" s="7">
        <v>4.9000000000000004</v>
      </c>
      <c r="CN33" s="7">
        <v>18.399999999999999</v>
      </c>
      <c r="CO33" s="7">
        <v>23.7</v>
      </c>
      <c r="CP33" s="7">
        <v>13.4</v>
      </c>
      <c r="CQ33" s="7">
        <v>15.6</v>
      </c>
      <c r="CR33" s="7">
        <v>2.4669999999999996</v>
      </c>
      <c r="CS33" s="7">
        <v>2.351</v>
      </c>
      <c r="CT33" s="7" t="s">
        <v>248</v>
      </c>
      <c r="CU33" s="7">
        <v>0</v>
      </c>
      <c r="CV33" s="7" t="s">
        <v>248</v>
      </c>
      <c r="CW33" s="7" t="s">
        <v>248</v>
      </c>
      <c r="CX33" s="7">
        <v>0</v>
      </c>
      <c r="CY33" s="7">
        <v>0</v>
      </c>
      <c r="CZ33" s="7">
        <v>6.8870000000000005</v>
      </c>
      <c r="DA33" s="7">
        <v>6.6180000000000003</v>
      </c>
      <c r="DB33" s="7">
        <v>3.5999999999999997E-2</v>
      </c>
      <c r="DC33" s="7">
        <v>0.93200000000000016</v>
      </c>
      <c r="DD33" s="7">
        <v>25</v>
      </c>
      <c r="DE33" s="7">
        <v>33.1</v>
      </c>
      <c r="DF33" s="7">
        <v>23.80952380952381</v>
      </c>
      <c r="DG33" s="7">
        <v>18.315018315018314</v>
      </c>
      <c r="DH33" s="7">
        <v>9.0969999999999995</v>
      </c>
      <c r="DI33" s="7">
        <v>9.0140000000000011</v>
      </c>
      <c r="DJ33" s="7">
        <v>4.2999999999999997E-2</v>
      </c>
      <c r="DK33" s="7">
        <v>0.67800000000000005</v>
      </c>
      <c r="DL33" s="7">
        <v>13.1</v>
      </c>
      <c r="DM33" s="7">
        <v>22.2</v>
      </c>
      <c r="DN33" s="7">
        <v>25.125628140703515</v>
      </c>
      <c r="DO33" s="7">
        <v>19.607843137254903</v>
      </c>
      <c r="DP33" s="7">
        <v>7.5</v>
      </c>
      <c r="DQ33" s="7">
        <v>7.3710073710073711</v>
      </c>
      <c r="DR33" s="7">
        <v>2.6362038664323375</v>
      </c>
      <c r="DS33" s="7">
        <v>2.9761904761904763</v>
      </c>
      <c r="DT33" s="7">
        <v>3.5545023696682465</v>
      </c>
      <c r="DU33" s="38">
        <v>3.0581039755351682</v>
      </c>
      <c r="DV33" s="7">
        <v>2.1949999999999998</v>
      </c>
      <c r="DW33" s="7">
        <v>45.003</v>
      </c>
      <c r="DX33" s="7">
        <v>2.0840000000000001</v>
      </c>
      <c r="DY33" s="7">
        <v>24.091999999999999</v>
      </c>
      <c r="DZ33" s="7">
        <v>7.5</v>
      </c>
      <c r="EA33" s="7">
        <v>9.5</v>
      </c>
      <c r="EB33" s="7">
        <v>12.1</v>
      </c>
      <c r="EC33" s="7">
        <v>10.7</v>
      </c>
      <c r="ED33" s="7">
        <v>15.3</v>
      </c>
      <c r="EE33" s="7">
        <v>15.7</v>
      </c>
      <c r="EF33" s="7">
        <v>10.9</v>
      </c>
      <c r="EG33" s="7">
        <v>1.8419999999999999</v>
      </c>
      <c r="EH33" s="7">
        <v>1.923</v>
      </c>
      <c r="EI33" s="7" t="s">
        <v>248</v>
      </c>
      <c r="EJ33" s="7">
        <v>0</v>
      </c>
      <c r="EK33" s="7" t="s">
        <v>248</v>
      </c>
      <c r="EL33" s="7" t="s">
        <v>248</v>
      </c>
      <c r="EM33" s="7">
        <v>0</v>
      </c>
      <c r="EN33" s="7">
        <v>0</v>
      </c>
      <c r="EO33" s="7">
        <v>13.956</v>
      </c>
      <c r="EP33" s="7">
        <v>12.065999999999999</v>
      </c>
      <c r="EQ33" s="7">
        <v>7.0000000000000007E-2</v>
      </c>
      <c r="ER33" s="7">
        <v>0.39900000000000002</v>
      </c>
      <c r="ES33" s="7">
        <v>15.8</v>
      </c>
      <c r="ET33" s="7">
        <v>18.399999999999999</v>
      </c>
      <c r="EU33" s="7">
        <v>21.09704641350211</v>
      </c>
      <c r="EV33" s="7">
        <v>20.74688796680498</v>
      </c>
      <c r="EW33" s="7">
        <v>18.452000000000002</v>
      </c>
      <c r="EX33" s="7">
        <v>18.625999999999998</v>
      </c>
      <c r="EY33" s="7">
        <v>5.8000000000000003E-2</v>
      </c>
      <c r="EZ33" s="7">
        <v>0.44799999999999995</v>
      </c>
      <c r="FA33" s="7">
        <v>13.1</v>
      </c>
      <c r="FB33" s="7">
        <v>19.399999999999999</v>
      </c>
      <c r="FC33" s="7">
        <v>11.547344110854503</v>
      </c>
      <c r="FD33" s="7">
        <v>18.796992481203006</v>
      </c>
      <c r="FE33" s="7">
        <v>5.0167224080267561</v>
      </c>
      <c r="FF33" s="7">
        <v>7.5566750629722916</v>
      </c>
      <c r="FG33" s="7">
        <v>1.4605647517039924</v>
      </c>
      <c r="FH33" s="7">
        <v>2.3492560689115116</v>
      </c>
      <c r="FI33" s="7">
        <v>3.3444816053511706</v>
      </c>
      <c r="FJ33" s="38">
        <v>1.3805798435342844</v>
      </c>
      <c r="FK33" s="7">
        <v>1.385</v>
      </c>
      <c r="FL33" s="7">
        <v>20.68</v>
      </c>
      <c r="FM33" s="7">
        <v>1.0289999999999999</v>
      </c>
      <c r="FN33" s="7">
        <v>9.1229999999999993</v>
      </c>
      <c r="FO33" s="7">
        <v>6.3</v>
      </c>
      <c r="FP33" s="7">
        <v>3.1</v>
      </c>
      <c r="FQ33" s="7">
        <v>3.7</v>
      </c>
      <c r="FR33" s="7">
        <v>20.2</v>
      </c>
      <c r="FS33" s="7">
        <v>21</v>
      </c>
      <c r="FT33" s="7">
        <v>14.4</v>
      </c>
      <c r="FU33" s="7">
        <v>13</v>
      </c>
      <c r="FV33" s="7">
        <v>9.1859999999999999</v>
      </c>
      <c r="FW33" s="7">
        <v>9.1350000000000016</v>
      </c>
      <c r="FX33" s="7" t="s">
        <v>248</v>
      </c>
      <c r="FY33" s="7">
        <v>0</v>
      </c>
      <c r="FZ33" s="7" t="s">
        <v>248</v>
      </c>
      <c r="GA33" s="7" t="s">
        <v>248</v>
      </c>
      <c r="GB33" s="7">
        <v>0</v>
      </c>
      <c r="GC33" s="7">
        <v>0</v>
      </c>
      <c r="GD33" s="7">
        <v>12.738</v>
      </c>
      <c r="GE33" s="7">
        <v>12.606999999999999</v>
      </c>
      <c r="GF33" s="7">
        <v>4.1000000000000002E-2</v>
      </c>
      <c r="GG33" s="7">
        <v>0.87</v>
      </c>
      <c r="GH33" s="7">
        <v>35.5</v>
      </c>
      <c r="GI33" s="7">
        <v>20.2</v>
      </c>
      <c r="GJ33" s="7">
        <v>7.4626865671641784</v>
      </c>
      <c r="GK33" s="7">
        <v>11.655011655011656</v>
      </c>
      <c r="GL33" s="7">
        <v>15.904999999999999</v>
      </c>
      <c r="GM33" s="7">
        <v>15.975999999999999</v>
      </c>
      <c r="GN33" s="7">
        <v>3.1E-2</v>
      </c>
      <c r="GO33" s="7">
        <v>0.68100000000000005</v>
      </c>
      <c r="GP33" s="7">
        <v>30.6</v>
      </c>
      <c r="GQ33" s="7">
        <v>28.1</v>
      </c>
      <c r="GR33" s="7">
        <v>14.245014245014247</v>
      </c>
      <c r="GS33" s="7">
        <v>13.477088948787062</v>
      </c>
      <c r="GT33" s="7">
        <v>3.9577836411609497</v>
      </c>
      <c r="GU33" s="7">
        <v>6.8807339449541285</v>
      </c>
      <c r="GV33" s="7">
        <v>2.6525198938992043</v>
      </c>
      <c r="GW33" s="7">
        <v>2.9411764705882351</v>
      </c>
      <c r="GX33" s="7">
        <v>3.9735099337748343</v>
      </c>
      <c r="GY33" s="38">
        <v>4.2613636363636367</v>
      </c>
      <c r="GZ33" s="7">
        <v>1.6950000000000001</v>
      </c>
      <c r="HA33" s="7">
        <v>21.148</v>
      </c>
      <c r="HB33" s="7">
        <v>0.71599999999999997</v>
      </c>
      <c r="HC33" s="7">
        <v>11.587999999999999</v>
      </c>
      <c r="HD33" s="7">
        <v>7.6</v>
      </c>
      <c r="HE33" s="7">
        <v>6.2</v>
      </c>
      <c r="HF33" s="7">
        <v>7</v>
      </c>
      <c r="HG33" s="7">
        <v>27.2</v>
      </c>
      <c r="HH33" s="7">
        <v>26.7</v>
      </c>
      <c r="HI33" s="7">
        <v>16.600000000000001</v>
      </c>
      <c r="HJ33" s="7">
        <v>18.600000000000001</v>
      </c>
      <c r="HK33" s="7">
        <v>8.8249999999999993</v>
      </c>
      <c r="HL33" s="7">
        <v>8.6629999999999985</v>
      </c>
      <c r="HM33" s="7" t="s">
        <v>248</v>
      </c>
      <c r="HN33" s="7">
        <v>0</v>
      </c>
      <c r="HO33" s="7" t="s">
        <v>248</v>
      </c>
      <c r="HP33" s="7" t="s">
        <v>248</v>
      </c>
      <c r="HQ33" s="7">
        <v>0</v>
      </c>
      <c r="HR33" s="7">
        <v>0</v>
      </c>
      <c r="HS33" s="7">
        <v>11.450000000000001</v>
      </c>
      <c r="HT33" s="7">
        <v>12.395</v>
      </c>
      <c r="HU33" s="7">
        <v>3.4000000000000002E-2</v>
      </c>
      <c r="HV33" s="7">
        <v>0.67699999999999994</v>
      </c>
      <c r="HW33" s="7">
        <v>34.700000000000003</v>
      </c>
      <c r="HX33" s="7">
        <v>20.5</v>
      </c>
      <c r="HY33" s="7">
        <v>23.584905660377359</v>
      </c>
      <c r="HZ33" s="7">
        <v>27.027027027027028</v>
      </c>
      <c r="IA33" s="7">
        <v>13.291</v>
      </c>
      <c r="IB33" s="7">
        <v>11.811</v>
      </c>
      <c r="IC33" s="7">
        <v>0.01</v>
      </c>
      <c r="ID33" s="7">
        <v>0.69900000000000007</v>
      </c>
      <c r="IE33" s="7">
        <v>13.4</v>
      </c>
      <c r="IF33" s="7">
        <v>9.1999999999999993</v>
      </c>
      <c r="IG33" s="7">
        <v>13.774104683195592</v>
      </c>
      <c r="IH33" s="7">
        <v>15.060240963855421</v>
      </c>
      <c r="II33" s="7">
        <v>3.3482142857142856</v>
      </c>
      <c r="IJ33" s="7">
        <v>3.5294117647058822</v>
      </c>
      <c r="IK33" s="7">
        <v>2.982107355864811</v>
      </c>
      <c r="IL33" s="7">
        <v>2.8328611898017</v>
      </c>
      <c r="IM33" s="7">
        <v>4.0816326530612246</v>
      </c>
      <c r="IN33" s="7">
        <v>3.5629453681710217</v>
      </c>
    </row>
    <row r="34" spans="1:248">
      <c r="A34" s="47" t="s">
        <v>462</v>
      </c>
      <c r="B34" s="51" t="s">
        <v>69</v>
      </c>
      <c r="C34" s="52" t="s">
        <v>7</v>
      </c>
      <c r="D34" s="4" t="s">
        <v>70</v>
      </c>
      <c r="E34" s="4" t="s">
        <v>24</v>
      </c>
      <c r="F34" s="43" t="s">
        <v>42</v>
      </c>
      <c r="G34" s="5" t="s">
        <v>7</v>
      </c>
      <c r="H34" s="4"/>
      <c r="I34" s="4"/>
      <c r="J34" s="4"/>
      <c r="K34" s="4"/>
      <c r="L34" s="4">
        <v>1</v>
      </c>
      <c r="M34" s="4" t="s">
        <v>34</v>
      </c>
      <c r="N34" s="4">
        <v>370</v>
      </c>
      <c r="O34" s="4"/>
      <c r="P34" s="4"/>
      <c r="Q34" s="4"/>
      <c r="R34" s="49">
        <v>898</v>
      </c>
      <c r="S34" s="4" t="s">
        <v>11</v>
      </c>
      <c r="T34" s="4">
        <v>186</v>
      </c>
      <c r="U34" s="4">
        <v>80.8</v>
      </c>
      <c r="V34" s="4">
        <v>42.2</v>
      </c>
      <c r="W34" s="4">
        <v>62.2</v>
      </c>
      <c r="X34" s="4">
        <v>62.7</v>
      </c>
      <c r="Y34" s="4">
        <v>14.2</v>
      </c>
      <c r="Z34" s="4">
        <v>13.6</v>
      </c>
      <c r="AA34" s="4"/>
      <c r="AC34" s="44"/>
      <c r="AD34" s="46"/>
      <c r="AE34" s="10">
        <v>0</v>
      </c>
      <c r="AF34" s="7">
        <v>0</v>
      </c>
      <c r="AG34" s="7" t="s">
        <v>248</v>
      </c>
      <c r="AH34" s="7" t="s">
        <v>248</v>
      </c>
      <c r="AI34" s="7">
        <v>0</v>
      </c>
      <c r="AJ34" s="7" t="s">
        <v>248</v>
      </c>
      <c r="AK34" s="7" t="s">
        <v>248</v>
      </c>
      <c r="AL34" s="7" t="s">
        <v>248</v>
      </c>
      <c r="AM34" s="7" t="s">
        <v>248</v>
      </c>
      <c r="AN34" s="7" t="s">
        <v>248</v>
      </c>
      <c r="AO34" s="7" t="s">
        <v>248</v>
      </c>
      <c r="AP34" s="9" t="s">
        <v>248</v>
      </c>
      <c r="AQ34" s="10">
        <v>1</v>
      </c>
      <c r="AR34" s="7">
        <v>1.3</v>
      </c>
      <c r="AS34" s="7">
        <v>60.478000000000002</v>
      </c>
      <c r="AT34" s="7">
        <v>0.69799999999999995</v>
      </c>
      <c r="AU34" s="7">
        <v>32.542999999999999</v>
      </c>
      <c r="AV34" s="7">
        <v>25.9</v>
      </c>
      <c r="AW34" s="7">
        <v>20.5</v>
      </c>
      <c r="AX34" s="7">
        <v>25.1</v>
      </c>
      <c r="AY34" s="7">
        <v>11.6</v>
      </c>
      <c r="AZ34" s="7">
        <v>31.5</v>
      </c>
      <c r="BA34" s="7">
        <v>9.4</v>
      </c>
      <c r="BB34" s="7">
        <v>41.6</v>
      </c>
      <c r="BC34" s="7">
        <v>1.008</v>
      </c>
      <c r="BD34" s="7">
        <v>0.878</v>
      </c>
      <c r="BE34" s="7" t="s">
        <v>248</v>
      </c>
      <c r="BF34" s="7">
        <v>0</v>
      </c>
      <c r="BG34" s="7" t="s">
        <v>248</v>
      </c>
      <c r="BH34" s="7" t="s">
        <v>248</v>
      </c>
      <c r="BI34" s="7">
        <v>0</v>
      </c>
      <c r="BJ34" s="7">
        <v>0</v>
      </c>
      <c r="BK34" s="7">
        <v>9.6909999999999989</v>
      </c>
      <c r="BL34" s="7">
        <v>14.410999999999998</v>
      </c>
      <c r="BM34" s="7">
        <v>5.5E-2</v>
      </c>
      <c r="BN34" s="7">
        <v>0.43099999999999999</v>
      </c>
      <c r="BO34" s="7">
        <v>31.8</v>
      </c>
      <c r="BP34" s="7">
        <v>22.4</v>
      </c>
      <c r="BQ34" s="7">
        <v>47.169811320754718</v>
      </c>
      <c r="BR34" s="7">
        <v>24.75247524752475</v>
      </c>
      <c r="BS34" s="7">
        <v>15.051000000000002</v>
      </c>
      <c r="BT34" s="7">
        <v>20.095999999999997</v>
      </c>
      <c r="BU34" s="7">
        <v>5.0999999999999997E-2</v>
      </c>
      <c r="BV34" s="7">
        <v>0.46</v>
      </c>
      <c r="BW34" s="7">
        <v>33.299999999999997</v>
      </c>
      <c r="BX34" s="7">
        <v>24.7</v>
      </c>
      <c r="BY34" s="7">
        <v>40</v>
      </c>
      <c r="BZ34" s="7">
        <v>25</v>
      </c>
      <c r="CA34" s="7">
        <v>3.500583430571762</v>
      </c>
      <c r="CB34" s="7">
        <v>3.1982942430703627</v>
      </c>
      <c r="CC34" s="7">
        <v>1.7381228273464659</v>
      </c>
      <c r="CD34" s="7">
        <v>3.4682080924855492</v>
      </c>
      <c r="CE34" s="7">
        <v>1.8303843807199511</v>
      </c>
      <c r="CF34" s="9">
        <v>2.9585798816568047</v>
      </c>
      <c r="CG34" s="10">
        <v>1.2869999999999999</v>
      </c>
      <c r="CH34" s="7">
        <v>60.015999999999991</v>
      </c>
      <c r="CI34" s="7">
        <v>0.39100000000000001</v>
      </c>
      <c r="CJ34" s="7">
        <v>37.933</v>
      </c>
      <c r="CK34" s="7">
        <v>9.4</v>
      </c>
      <c r="CL34" s="7">
        <v>8</v>
      </c>
      <c r="CM34" s="7">
        <v>18.600000000000001</v>
      </c>
      <c r="CN34" s="7">
        <v>24</v>
      </c>
      <c r="CO34" s="7">
        <v>28.6</v>
      </c>
      <c r="CP34" s="7">
        <v>33.4</v>
      </c>
      <c r="CQ34" s="7">
        <v>40.200000000000003</v>
      </c>
      <c r="CR34" s="7">
        <v>0.63900000000000001</v>
      </c>
      <c r="CS34" s="7">
        <v>1.135</v>
      </c>
      <c r="CT34" s="7">
        <v>4.3999999999999997E-2</v>
      </c>
      <c r="CU34" s="7">
        <v>0.13300000000000001</v>
      </c>
      <c r="CV34" s="7">
        <v>47.4</v>
      </c>
      <c r="CW34" s="7">
        <v>17.3</v>
      </c>
      <c r="CX34" s="7">
        <v>42.372881355932208</v>
      </c>
      <c r="CY34" s="7">
        <v>31.446540880503143</v>
      </c>
      <c r="CZ34" s="7">
        <v>18.738999999999997</v>
      </c>
      <c r="DA34" s="7">
        <v>25.346</v>
      </c>
      <c r="DB34" s="7">
        <v>2.9000000000000001E-2</v>
      </c>
      <c r="DC34" s="7">
        <v>1.107</v>
      </c>
      <c r="DD34" s="7">
        <v>23.2</v>
      </c>
      <c r="DE34" s="7">
        <v>18.2</v>
      </c>
      <c r="DF34" s="7">
        <v>32.679738562091501</v>
      </c>
      <c r="DG34" s="7">
        <v>20</v>
      </c>
      <c r="DH34" s="7">
        <v>21.748000000000001</v>
      </c>
      <c r="DI34" s="7">
        <v>24.113</v>
      </c>
      <c r="DJ34" s="7">
        <v>2.9000000000000001E-2</v>
      </c>
      <c r="DK34" s="7">
        <v>0.72800000000000009</v>
      </c>
      <c r="DL34" s="7">
        <v>29.5</v>
      </c>
      <c r="DM34" s="7">
        <v>16.7</v>
      </c>
      <c r="DN34" s="7">
        <v>32.051282051282051</v>
      </c>
      <c r="DO34" s="7">
        <v>19.379844961240309</v>
      </c>
      <c r="DP34" s="7">
        <v>3.3632286995515694</v>
      </c>
      <c r="DQ34" s="7">
        <v>2.4193548387096775</v>
      </c>
      <c r="DR34" s="7">
        <v>2.3622047244094486</v>
      </c>
      <c r="DS34" s="7">
        <v>2.4979184013322229</v>
      </c>
      <c r="DT34" s="7">
        <v>2.5884383088869716</v>
      </c>
      <c r="DU34" s="38">
        <v>3.1055900621118013</v>
      </c>
      <c r="DV34" s="7">
        <v>1.151</v>
      </c>
      <c r="DW34" s="7">
        <v>41.024000000000001</v>
      </c>
      <c r="DX34" s="7">
        <v>0.56000000000000005</v>
      </c>
      <c r="DY34" s="7">
        <v>21.878999999999994</v>
      </c>
      <c r="DZ34" s="7" t="s">
        <v>248</v>
      </c>
      <c r="EA34" s="7" t="s">
        <v>248</v>
      </c>
      <c r="EB34" s="7" t="s">
        <v>248</v>
      </c>
      <c r="EC34" s="7">
        <v>25.3</v>
      </c>
      <c r="ED34" s="7">
        <v>28.4</v>
      </c>
      <c r="EE34" s="7">
        <v>29.8</v>
      </c>
      <c r="EF34" s="7">
        <v>37.799999999999997</v>
      </c>
      <c r="EG34" s="7" t="s">
        <v>248</v>
      </c>
      <c r="EH34" s="7" t="s">
        <v>248</v>
      </c>
      <c r="EI34" s="7" t="s">
        <v>248</v>
      </c>
      <c r="EJ34" s="7" t="s">
        <v>248</v>
      </c>
      <c r="EK34" s="7" t="s">
        <v>248</v>
      </c>
      <c r="EL34" s="7" t="s">
        <v>248</v>
      </c>
      <c r="EM34" s="7" t="s">
        <v>248</v>
      </c>
      <c r="EN34" s="7" t="s">
        <v>248</v>
      </c>
      <c r="EO34" s="7">
        <v>13.978</v>
      </c>
      <c r="EP34" s="7">
        <v>14.071999999999999</v>
      </c>
      <c r="EQ34" s="7">
        <v>2.4E-2</v>
      </c>
      <c r="ER34" s="7">
        <v>0.52900000000000003</v>
      </c>
      <c r="ES34" s="7">
        <v>30.7</v>
      </c>
      <c r="ET34" s="7">
        <v>24.3</v>
      </c>
      <c r="EU34" s="7">
        <v>41.666666666666671</v>
      </c>
      <c r="EV34" s="7">
        <v>29.585798816568044</v>
      </c>
      <c r="EW34" s="7">
        <v>18.276</v>
      </c>
      <c r="EX34" s="7">
        <v>19.341999999999999</v>
      </c>
      <c r="EY34" s="7">
        <v>1.9E-2</v>
      </c>
      <c r="EZ34" s="7">
        <v>0.69799999999999995</v>
      </c>
      <c r="FA34" s="7">
        <v>28.8</v>
      </c>
      <c r="FB34" s="7">
        <v>21.4</v>
      </c>
      <c r="FC34" s="7">
        <v>38.167938931297705</v>
      </c>
      <c r="FD34" s="7">
        <v>24.390243902439025</v>
      </c>
      <c r="FE34" s="7" t="s">
        <v>248</v>
      </c>
      <c r="FF34" s="7" t="s">
        <v>248</v>
      </c>
      <c r="FG34" s="7">
        <v>2.0505809979494187</v>
      </c>
      <c r="FH34" s="7">
        <v>1.5424164524421593</v>
      </c>
      <c r="FI34" s="7">
        <v>2.2522522522522523</v>
      </c>
      <c r="FJ34" s="38">
        <v>1.6103059581320451</v>
      </c>
      <c r="FK34" s="7">
        <v>0.23400000000000001</v>
      </c>
      <c r="FL34" s="7">
        <v>16.597999999999999</v>
      </c>
      <c r="FM34" s="7">
        <v>8.8999999999999996E-2</v>
      </c>
      <c r="FN34" s="7">
        <v>10.553999999999998</v>
      </c>
      <c r="FO34" s="7">
        <v>6.6</v>
      </c>
      <c r="FP34" s="7">
        <v>9.1</v>
      </c>
      <c r="FQ34" s="7">
        <v>7.8</v>
      </c>
      <c r="FR34" s="7">
        <v>28.4</v>
      </c>
      <c r="FS34" s="7">
        <v>31.5</v>
      </c>
      <c r="FT34" s="7">
        <v>43</v>
      </c>
      <c r="FU34" s="7">
        <v>60.7</v>
      </c>
      <c r="FV34" s="7">
        <v>0.67700000000000005</v>
      </c>
      <c r="FW34" s="7">
        <v>1.528</v>
      </c>
      <c r="FX34" s="7">
        <v>2.8000000000000001E-2</v>
      </c>
      <c r="FY34" s="7">
        <v>0.14000000000000001</v>
      </c>
      <c r="FZ34" s="7">
        <v>15.9</v>
      </c>
      <c r="GA34" s="7">
        <v>18.899999999999999</v>
      </c>
      <c r="GB34" s="7">
        <v>19.379844961240309</v>
      </c>
      <c r="GC34" s="7">
        <v>20.242914979757085</v>
      </c>
      <c r="GD34" s="7">
        <v>11.016999999999999</v>
      </c>
      <c r="GE34" s="7">
        <v>11.430999999999999</v>
      </c>
      <c r="GF34" s="7">
        <v>2.5999999999999999E-2</v>
      </c>
      <c r="GG34" s="7">
        <v>0.496</v>
      </c>
      <c r="GH34" s="7">
        <v>27</v>
      </c>
      <c r="GI34" s="7">
        <v>17.3</v>
      </c>
      <c r="GJ34" s="7">
        <v>25</v>
      </c>
      <c r="GK34" s="7">
        <v>17.921146953405017</v>
      </c>
      <c r="GL34" s="7">
        <v>14.605</v>
      </c>
      <c r="GM34" s="7">
        <v>14.632999999999999</v>
      </c>
      <c r="GN34" s="7">
        <v>1.2E-2</v>
      </c>
      <c r="GO34" s="7">
        <v>1.6629999999999998</v>
      </c>
      <c r="GP34" s="7">
        <v>43.4</v>
      </c>
      <c r="GQ34" s="7">
        <v>16.600000000000001</v>
      </c>
      <c r="GR34" s="7">
        <v>20.080321285140563</v>
      </c>
      <c r="GS34" s="7">
        <v>18.18181818181818</v>
      </c>
      <c r="GT34" s="7">
        <v>1.4251781472684086</v>
      </c>
      <c r="GU34" s="7">
        <v>1.3015184381778742</v>
      </c>
      <c r="GV34" s="7">
        <v>3.243243243243243</v>
      </c>
      <c r="GW34" s="7">
        <v>3.0959752321981426</v>
      </c>
      <c r="GX34" s="7">
        <v>5.1369863013698636</v>
      </c>
      <c r="GY34" s="38">
        <v>4.6082949308755756</v>
      </c>
      <c r="GZ34" s="7">
        <v>0.24399999999999999</v>
      </c>
      <c r="HA34" s="7">
        <v>13.314</v>
      </c>
      <c r="HB34" s="7">
        <v>0.126</v>
      </c>
      <c r="HC34" s="7">
        <v>8.3719999999999999</v>
      </c>
      <c r="HD34" s="7">
        <v>3</v>
      </c>
      <c r="HE34" s="7">
        <v>6.5</v>
      </c>
      <c r="HF34" s="7">
        <v>5</v>
      </c>
      <c r="HG34" s="7">
        <v>35.9</v>
      </c>
      <c r="HH34" s="7">
        <v>29.6</v>
      </c>
      <c r="HI34" s="7">
        <v>44.6</v>
      </c>
      <c r="HJ34" s="7">
        <v>39.5</v>
      </c>
      <c r="HK34" s="7">
        <v>3.4470000000000001</v>
      </c>
      <c r="HL34" s="7">
        <v>3.1509999999999998</v>
      </c>
      <c r="HM34" s="7">
        <v>4.1000000000000002E-2</v>
      </c>
      <c r="HN34" s="7">
        <v>0</v>
      </c>
      <c r="HO34" s="7" t="s">
        <v>248</v>
      </c>
      <c r="HP34" s="7">
        <v>14.8</v>
      </c>
      <c r="HQ34" s="7">
        <v>0</v>
      </c>
      <c r="HR34" s="7">
        <v>12.437810945273631</v>
      </c>
      <c r="HS34" s="7">
        <v>10.832000000000001</v>
      </c>
      <c r="HT34" s="7">
        <v>10.683</v>
      </c>
      <c r="HU34" s="7">
        <v>4.3999999999999997E-2</v>
      </c>
      <c r="HV34" s="7">
        <v>0.443</v>
      </c>
      <c r="HW34" s="7">
        <v>31.2</v>
      </c>
      <c r="HX34" s="7">
        <v>19.3</v>
      </c>
      <c r="HY34" s="7">
        <v>23.041474654377879</v>
      </c>
      <c r="HZ34" s="7">
        <v>26.041666666666668</v>
      </c>
      <c r="IA34" s="7">
        <v>14.193000000000001</v>
      </c>
      <c r="IB34" s="7">
        <v>12.375</v>
      </c>
      <c r="IC34" s="7">
        <v>4.9000000000000002E-2</v>
      </c>
      <c r="ID34" s="7">
        <v>0.42099999999999999</v>
      </c>
      <c r="IE34" s="7">
        <v>24.5</v>
      </c>
      <c r="IF34" s="7">
        <v>23.8</v>
      </c>
      <c r="IG34" s="7">
        <v>26.455026455026456</v>
      </c>
      <c r="IH34" s="7">
        <v>19.920318725099602</v>
      </c>
      <c r="II34" s="7">
        <v>0.66592674805771368</v>
      </c>
      <c r="IJ34" s="7">
        <v>0.81922446750409617</v>
      </c>
      <c r="IK34" s="7">
        <v>2.018842530282638</v>
      </c>
      <c r="IL34" s="7">
        <v>2.3547880690737832</v>
      </c>
      <c r="IM34" s="7">
        <v>3.4090909090909092</v>
      </c>
      <c r="IN34" s="7">
        <v>3.1779661016949152</v>
      </c>
    </row>
    <row r="35" spans="1:248">
      <c r="A35" s="47" t="s">
        <v>71</v>
      </c>
      <c r="B35" s="2" t="s">
        <v>8</v>
      </c>
      <c r="C35" s="52" t="s">
        <v>7</v>
      </c>
      <c r="D35" s="4" t="s">
        <v>72</v>
      </c>
      <c r="E35" s="4" t="s">
        <v>24</v>
      </c>
      <c r="F35" s="43" t="s">
        <v>13</v>
      </c>
      <c r="G35" s="4"/>
      <c r="H35" s="4"/>
      <c r="I35" s="4"/>
      <c r="J35" s="4"/>
      <c r="K35" s="4"/>
      <c r="L35" s="4">
        <v>0</v>
      </c>
      <c r="M35" s="4"/>
      <c r="N35" s="4">
        <v>125</v>
      </c>
      <c r="O35" s="4"/>
      <c r="P35" s="4"/>
      <c r="Q35" s="4"/>
      <c r="R35" s="4">
        <v>35</v>
      </c>
      <c r="S35" s="4" t="s">
        <v>73</v>
      </c>
      <c r="T35" s="4">
        <v>65</v>
      </c>
      <c r="U35" s="4">
        <v>14.2</v>
      </c>
      <c r="V35" s="4">
        <v>27.7</v>
      </c>
      <c r="W35" s="4">
        <v>31.7</v>
      </c>
      <c r="X35" s="4">
        <v>16.399999999999999</v>
      </c>
      <c r="Y35" s="4">
        <v>5.8</v>
      </c>
      <c r="Z35" s="4">
        <v>7.2</v>
      </c>
      <c r="AA35" s="4"/>
      <c r="AC35" s="44">
        <v>430000</v>
      </c>
      <c r="AD35" s="46" t="s">
        <v>74</v>
      </c>
      <c r="AE35" s="10">
        <v>1</v>
      </c>
      <c r="AF35" s="7" t="s">
        <v>248</v>
      </c>
      <c r="AG35" s="7" t="s">
        <v>248</v>
      </c>
      <c r="AH35" s="7" t="s">
        <v>248</v>
      </c>
      <c r="AI35" s="7">
        <v>0</v>
      </c>
      <c r="AJ35" s="7" t="s">
        <v>248</v>
      </c>
      <c r="AK35" s="7" t="s">
        <v>248</v>
      </c>
      <c r="AL35" s="7" t="s">
        <v>248</v>
      </c>
      <c r="AM35" s="7" t="s">
        <v>248</v>
      </c>
      <c r="AN35" s="7" t="s">
        <v>248</v>
      </c>
      <c r="AO35" s="7" t="s">
        <v>248</v>
      </c>
      <c r="AP35" s="9" t="s">
        <v>248</v>
      </c>
      <c r="AQ35" s="10">
        <v>5</v>
      </c>
      <c r="AR35" s="7">
        <v>0.376</v>
      </c>
      <c r="AS35" s="7">
        <v>32.225999999999992</v>
      </c>
      <c r="AT35" s="7">
        <v>0.123</v>
      </c>
      <c r="AU35" s="7">
        <v>15.524000000000001</v>
      </c>
      <c r="AV35" s="7">
        <v>17.899999999999999</v>
      </c>
      <c r="AW35" s="7">
        <v>17.2</v>
      </c>
      <c r="AX35" s="7">
        <v>16</v>
      </c>
      <c r="AY35" s="7">
        <v>31</v>
      </c>
      <c r="AZ35" s="7">
        <v>38</v>
      </c>
      <c r="BA35" s="7">
        <v>43.3</v>
      </c>
      <c r="BB35" s="7">
        <v>45.1</v>
      </c>
      <c r="BC35" s="7">
        <v>0.44700000000000001</v>
      </c>
      <c r="BD35" s="7">
        <v>0.876</v>
      </c>
      <c r="BE35" s="7">
        <v>1.4E-2</v>
      </c>
      <c r="BF35" s="7">
        <v>0.24299999999999999</v>
      </c>
      <c r="BG35" s="7">
        <v>35.9</v>
      </c>
      <c r="BH35" s="7">
        <v>27.9</v>
      </c>
      <c r="BI35" s="7">
        <v>28.735632183908049</v>
      </c>
      <c r="BJ35" s="7">
        <v>28.08988764044944</v>
      </c>
      <c r="BK35" s="7">
        <v>9.4919999999999991</v>
      </c>
      <c r="BL35" s="7">
        <v>11.975999999999999</v>
      </c>
      <c r="BM35" s="7">
        <v>1.7999999999999999E-2</v>
      </c>
      <c r="BN35" s="7">
        <v>0.45099999999999996</v>
      </c>
      <c r="BO35" s="7">
        <v>29.4</v>
      </c>
      <c r="BP35" s="7">
        <v>30.6</v>
      </c>
      <c r="BQ35" s="7">
        <v>30.120481927710841</v>
      </c>
      <c r="BR35" s="7">
        <v>25.906735751295336</v>
      </c>
      <c r="BS35" s="7">
        <v>6.0969999999999995</v>
      </c>
      <c r="BT35" s="7">
        <v>12.406999999999998</v>
      </c>
      <c r="BU35" s="7">
        <v>1.0999999999999999E-2</v>
      </c>
      <c r="BV35" s="7">
        <v>0.31899999999999995</v>
      </c>
      <c r="BW35" s="7">
        <v>35.6</v>
      </c>
      <c r="BX35" s="7">
        <v>31</v>
      </c>
      <c r="BY35" s="7">
        <v>28.248587570621471</v>
      </c>
      <c r="BZ35" s="7">
        <v>23.584905660377359</v>
      </c>
      <c r="CA35" s="7">
        <v>2.34375</v>
      </c>
      <c r="CB35" s="7">
        <v>2.0862308762169679</v>
      </c>
      <c r="CC35" s="7">
        <v>3.0211480362537766</v>
      </c>
      <c r="CD35" s="7">
        <v>2.9940119760479043</v>
      </c>
      <c r="CE35" s="7">
        <v>3.2894736842105261</v>
      </c>
      <c r="CF35" s="9">
        <v>3.7313432835820892</v>
      </c>
      <c r="CG35" s="10">
        <v>0.317</v>
      </c>
      <c r="CH35" s="7">
        <v>24.434000000000001</v>
      </c>
      <c r="CI35" s="7">
        <v>0.14699999999999999</v>
      </c>
      <c r="CJ35" s="7">
        <v>14.869</v>
      </c>
      <c r="CK35" s="7">
        <v>21.3</v>
      </c>
      <c r="CL35" s="7">
        <v>10.7</v>
      </c>
      <c r="CM35" s="7">
        <v>8.1</v>
      </c>
      <c r="CN35" s="7">
        <v>33.9</v>
      </c>
      <c r="CO35" s="7">
        <v>30.3</v>
      </c>
      <c r="CP35" s="7">
        <v>33.6</v>
      </c>
      <c r="CQ35" s="7">
        <v>50.9</v>
      </c>
      <c r="CR35" s="7">
        <v>2.194</v>
      </c>
      <c r="CS35" s="7">
        <v>1.798</v>
      </c>
      <c r="CT35" s="7">
        <v>1.9E-2</v>
      </c>
      <c r="CU35" s="7">
        <v>0.377</v>
      </c>
      <c r="CV35" s="7">
        <v>24.8</v>
      </c>
      <c r="CW35" s="7">
        <v>35.6</v>
      </c>
      <c r="CX35" s="7">
        <v>16.611295681063122</v>
      </c>
      <c r="CY35" s="7">
        <v>16.611295681063122</v>
      </c>
      <c r="CZ35" s="7">
        <v>11.558999999999999</v>
      </c>
      <c r="DA35" s="7">
        <v>12.641999999999999</v>
      </c>
      <c r="DB35" s="7">
        <v>1.7000000000000001E-2</v>
      </c>
      <c r="DC35" s="7">
        <v>0.502</v>
      </c>
      <c r="DD35" s="7">
        <v>23.4</v>
      </c>
      <c r="DE35" s="7">
        <v>26.5</v>
      </c>
      <c r="DF35" s="7">
        <v>23.584905660377359</v>
      </c>
      <c r="DG35" s="7">
        <v>22.935779816513762</v>
      </c>
      <c r="DH35" s="7">
        <v>9.745000000000001</v>
      </c>
      <c r="DI35" s="7">
        <v>10.953999999999999</v>
      </c>
      <c r="DJ35" s="7">
        <v>8.9999999999999993E-3</v>
      </c>
      <c r="DK35" s="7">
        <v>0.64599999999999991</v>
      </c>
      <c r="DL35" s="7">
        <v>33.6</v>
      </c>
      <c r="DM35" s="7">
        <v>26.6</v>
      </c>
      <c r="DN35" s="7">
        <v>27.624309392265193</v>
      </c>
      <c r="DO35" s="7">
        <v>28.571428571428573</v>
      </c>
      <c r="DP35" s="7">
        <v>2.2388059701492535</v>
      </c>
      <c r="DQ35" s="7">
        <v>1.6207455429497568</v>
      </c>
      <c r="DR35" s="7">
        <v>2.5</v>
      </c>
      <c r="DS35" s="7">
        <v>2.459016393442623</v>
      </c>
      <c r="DT35" s="7">
        <v>3.416856492027335</v>
      </c>
      <c r="DU35" s="38">
        <v>3.8809831824062093</v>
      </c>
      <c r="DV35" s="7">
        <v>0.04</v>
      </c>
      <c r="DW35" s="7">
        <v>6.34</v>
      </c>
      <c r="DX35" s="7">
        <v>2.5999999999999999E-2</v>
      </c>
      <c r="DY35" s="7">
        <v>2.6179999999999999</v>
      </c>
      <c r="DZ35" s="7">
        <v>12.5</v>
      </c>
      <c r="EA35" s="7">
        <v>12.3</v>
      </c>
      <c r="EB35" s="7">
        <v>12.6</v>
      </c>
      <c r="EC35" s="7">
        <v>25.2</v>
      </c>
      <c r="ED35" s="7">
        <v>28</v>
      </c>
      <c r="EE35" s="7">
        <v>29.5</v>
      </c>
      <c r="EF35" s="7">
        <v>45.9</v>
      </c>
      <c r="EG35" s="7">
        <v>3.8099999999999996</v>
      </c>
      <c r="EH35" s="7">
        <v>3.8369999999999997</v>
      </c>
      <c r="EI35" s="7">
        <v>1.9E-2</v>
      </c>
      <c r="EJ35" s="7">
        <v>0.40100000000000002</v>
      </c>
      <c r="EK35" s="7">
        <v>14.8</v>
      </c>
      <c r="EL35" s="7">
        <v>20.7</v>
      </c>
      <c r="EM35" s="7">
        <v>16.077170418006432</v>
      </c>
      <c r="EN35" s="7">
        <v>14.084507042253522</v>
      </c>
      <c r="EO35" s="7">
        <v>6.5910000000000002</v>
      </c>
      <c r="EP35" s="7">
        <v>7.2250000000000005</v>
      </c>
      <c r="EQ35" s="7">
        <v>1.7000000000000001E-2</v>
      </c>
      <c r="ER35" s="7">
        <v>0.41200000000000003</v>
      </c>
      <c r="ES35" s="7">
        <v>20.6</v>
      </c>
      <c r="ET35" s="7">
        <v>26.6</v>
      </c>
      <c r="EU35" s="7">
        <v>19.53125</v>
      </c>
      <c r="EV35" s="7">
        <v>20</v>
      </c>
      <c r="EW35" s="7">
        <v>7.665</v>
      </c>
      <c r="EX35" s="7">
        <v>7.3459999999999992</v>
      </c>
      <c r="EY35" s="7">
        <v>1.2999999999999999E-2</v>
      </c>
      <c r="EZ35" s="7">
        <v>0.53500000000000003</v>
      </c>
      <c r="FA35" s="7">
        <v>20.6</v>
      </c>
      <c r="FB35" s="7">
        <v>19.5</v>
      </c>
      <c r="FC35" s="7">
        <v>22.522522522522522</v>
      </c>
      <c r="FD35" s="7">
        <v>25.380710659898476</v>
      </c>
      <c r="FE35" s="7">
        <v>2.0876826722338202</v>
      </c>
      <c r="FF35" s="7">
        <v>2.4370430544272947</v>
      </c>
      <c r="FG35" s="7">
        <v>3.3821871476888385</v>
      </c>
      <c r="FH35" s="7">
        <v>3.4802784222737819</v>
      </c>
      <c r="FI35" s="7">
        <v>2.9382957884427037</v>
      </c>
      <c r="FJ35" s="38">
        <v>4.4117647058823524</v>
      </c>
      <c r="FK35" s="7">
        <v>9.1999999999999998E-2</v>
      </c>
      <c r="FL35" s="7">
        <v>9.0510000000000002</v>
      </c>
      <c r="FM35" s="7">
        <v>5.8000000000000003E-2</v>
      </c>
      <c r="FN35" s="7">
        <v>6.0910000000000002</v>
      </c>
      <c r="FO35" s="7">
        <v>9.1539999999999999</v>
      </c>
      <c r="FP35" s="7">
        <v>10.9</v>
      </c>
      <c r="FQ35" s="7">
        <v>10.5</v>
      </c>
      <c r="FR35" s="7">
        <v>31.9</v>
      </c>
      <c r="FS35" s="7">
        <v>34.1</v>
      </c>
      <c r="FT35" s="7">
        <v>37.799999999999997</v>
      </c>
      <c r="FU35" s="7">
        <v>39.1</v>
      </c>
      <c r="FV35" s="7">
        <v>4.3520000000000003</v>
      </c>
      <c r="FW35" s="7">
        <v>4.4870000000000001</v>
      </c>
      <c r="FX35" s="7">
        <v>2.5999999999999999E-2</v>
      </c>
      <c r="FY35" s="7">
        <v>0.45899999999999996</v>
      </c>
      <c r="FZ35" s="7">
        <v>26.7</v>
      </c>
      <c r="GA35" s="7">
        <v>24.4</v>
      </c>
      <c r="GB35" s="7">
        <v>18.939393939393938</v>
      </c>
      <c r="GC35" s="7">
        <v>17.857142857142854</v>
      </c>
      <c r="GD35" s="7">
        <v>10.118</v>
      </c>
      <c r="GE35" s="7">
        <v>10.982999999999999</v>
      </c>
      <c r="GF35" s="7">
        <v>2.8000000000000001E-2</v>
      </c>
      <c r="GG35" s="7">
        <v>0.49299999999999999</v>
      </c>
      <c r="GH35" s="7">
        <v>33</v>
      </c>
      <c r="GI35" s="7">
        <v>27.9</v>
      </c>
      <c r="GJ35" s="7">
        <v>19.157088122605362</v>
      </c>
      <c r="GK35" s="7">
        <v>19.455252918287936</v>
      </c>
      <c r="GL35" s="7">
        <v>9.67</v>
      </c>
      <c r="GM35" s="7">
        <v>9.0779999999999994</v>
      </c>
      <c r="GN35" s="7">
        <v>2.3E-2</v>
      </c>
      <c r="GO35" s="7">
        <v>0.48900000000000005</v>
      </c>
      <c r="GP35" s="7">
        <v>32.4</v>
      </c>
      <c r="GQ35" s="7">
        <v>27.7</v>
      </c>
      <c r="GR35" s="7">
        <v>21.367521367521366</v>
      </c>
      <c r="GS35" s="7">
        <v>18.587360594795538</v>
      </c>
      <c r="GT35" s="7">
        <v>3.0800821355236141</v>
      </c>
      <c r="GU35" s="7">
        <v>2.9644268774703555</v>
      </c>
      <c r="GV35" s="7">
        <v>2.7397260273972601</v>
      </c>
      <c r="GW35" s="7">
        <v>2.6455026455026456</v>
      </c>
      <c r="GX35" s="7">
        <v>2.8089887640449436</v>
      </c>
      <c r="GY35" s="38">
        <v>2.7397260273972601</v>
      </c>
      <c r="GZ35" s="7">
        <v>8.3000000000000004E-2</v>
      </c>
      <c r="HA35" s="7">
        <v>7.7969999999999997</v>
      </c>
      <c r="HB35" s="7">
        <v>4.2999999999999997E-2</v>
      </c>
      <c r="HC35" s="7">
        <v>3.762</v>
      </c>
      <c r="HD35" s="7">
        <v>13.7</v>
      </c>
      <c r="HE35" s="7">
        <v>16</v>
      </c>
      <c r="HF35" s="7">
        <v>14.6</v>
      </c>
      <c r="HG35" s="7">
        <v>45.1</v>
      </c>
      <c r="HH35" s="7">
        <v>34.700000000000003</v>
      </c>
      <c r="HI35" s="7">
        <v>41.6</v>
      </c>
      <c r="HJ35" s="7">
        <v>40.200000000000003</v>
      </c>
      <c r="HK35" s="7">
        <v>5.2519999999999998</v>
      </c>
      <c r="HL35" s="7">
        <v>5.29</v>
      </c>
      <c r="HM35" s="7">
        <v>3.2000000000000001E-2</v>
      </c>
      <c r="HN35" s="7">
        <v>0.41500000000000004</v>
      </c>
      <c r="HO35" s="7">
        <v>36.5</v>
      </c>
      <c r="HP35" s="7">
        <v>37.200000000000003</v>
      </c>
      <c r="HQ35" s="7">
        <v>17.182130584192439</v>
      </c>
      <c r="HR35" s="7">
        <v>16.778523489932887</v>
      </c>
      <c r="HS35" s="7">
        <v>8.9710000000000001</v>
      </c>
      <c r="HT35" s="7">
        <v>8.4999999999999982</v>
      </c>
      <c r="HU35" s="7">
        <v>2.9000000000000001E-2</v>
      </c>
      <c r="HV35" s="7">
        <v>0.44</v>
      </c>
      <c r="HW35" s="7">
        <v>31.2</v>
      </c>
      <c r="HX35" s="7">
        <v>30.1</v>
      </c>
      <c r="HY35" s="7">
        <v>21.739130434782609</v>
      </c>
      <c r="HZ35" s="7">
        <v>20.080321285140563</v>
      </c>
      <c r="IA35" s="7">
        <v>8.5269999999999992</v>
      </c>
      <c r="IB35" s="7">
        <v>9.0519999999999996</v>
      </c>
      <c r="IC35" s="7">
        <v>0.03</v>
      </c>
      <c r="ID35" s="7">
        <v>0.55200000000000005</v>
      </c>
      <c r="IE35" s="7">
        <v>33.4</v>
      </c>
      <c r="IF35" s="7">
        <v>24.6</v>
      </c>
      <c r="IG35" s="7">
        <v>19.379844961240309</v>
      </c>
      <c r="IH35" s="7">
        <v>19.305019305019304</v>
      </c>
      <c r="II35" s="7">
        <v>2.4174053182917001</v>
      </c>
      <c r="IJ35" s="7">
        <v>2.4630541871921183</v>
      </c>
      <c r="IK35" s="7">
        <v>3.0272452068617559</v>
      </c>
      <c r="IL35" s="7">
        <v>3.4443168771526982</v>
      </c>
      <c r="IM35" s="7">
        <v>2.9239766081871346</v>
      </c>
      <c r="IN35" s="7">
        <v>3.0030030030030028</v>
      </c>
    </row>
    <row r="36" spans="1:248">
      <c r="A36" s="47" t="s">
        <v>75</v>
      </c>
      <c r="B36" s="2" t="s">
        <v>8</v>
      </c>
      <c r="C36" s="52" t="s">
        <v>7</v>
      </c>
      <c r="D36" s="4" t="s">
        <v>76</v>
      </c>
      <c r="E36" s="4" t="s">
        <v>9</v>
      </c>
      <c r="F36" s="43" t="s">
        <v>13</v>
      </c>
      <c r="G36" s="4"/>
      <c r="H36" s="4"/>
      <c r="I36" s="4"/>
      <c r="J36" s="4"/>
      <c r="K36" s="4"/>
      <c r="L36" s="4">
        <v>0</v>
      </c>
      <c r="M36" s="4"/>
      <c r="N36" s="4">
        <v>125</v>
      </c>
      <c r="O36" s="4">
        <v>32.5</v>
      </c>
      <c r="P36" s="4"/>
      <c r="Q36" s="4"/>
      <c r="R36" s="4">
        <v>32.5</v>
      </c>
      <c r="S36" s="4" t="s">
        <v>77</v>
      </c>
      <c r="T36" s="4">
        <v>58</v>
      </c>
      <c r="U36" s="4">
        <v>25.2</v>
      </c>
      <c r="V36" s="4">
        <v>25.4</v>
      </c>
      <c r="W36" s="4">
        <v>33</v>
      </c>
      <c r="X36" s="4">
        <v>20</v>
      </c>
      <c r="Y36" s="4">
        <v>4.4000000000000004</v>
      </c>
      <c r="Z36" s="4">
        <v>6</v>
      </c>
      <c r="AA36" s="4"/>
      <c r="AC36" s="44">
        <v>125000</v>
      </c>
      <c r="AD36" s="46" t="s">
        <v>78</v>
      </c>
      <c r="AE36" s="10">
        <v>1</v>
      </c>
      <c r="AF36" s="7" t="s">
        <v>248</v>
      </c>
      <c r="AG36" s="7" t="s">
        <v>248</v>
      </c>
      <c r="AH36" s="7" t="s">
        <v>248</v>
      </c>
      <c r="AI36" s="7">
        <v>0</v>
      </c>
      <c r="AJ36" s="7" t="s">
        <v>248</v>
      </c>
      <c r="AK36" s="7" t="s">
        <v>248</v>
      </c>
      <c r="AL36" s="7" t="s">
        <v>248</v>
      </c>
      <c r="AM36" s="7" t="s">
        <v>248</v>
      </c>
      <c r="AN36" s="7" t="s">
        <v>248</v>
      </c>
      <c r="AO36" s="7" t="s">
        <v>248</v>
      </c>
      <c r="AP36" s="9" t="s">
        <v>248</v>
      </c>
      <c r="AQ36" s="10">
        <v>4</v>
      </c>
      <c r="AR36" s="7">
        <v>0.32600000000000001</v>
      </c>
      <c r="AS36" s="7">
        <v>26.298999999999999</v>
      </c>
      <c r="AT36" s="7">
        <v>0.16600000000000001</v>
      </c>
      <c r="AU36" s="7">
        <v>15.202000000000002</v>
      </c>
      <c r="AV36" s="7">
        <v>8.8000000000000007</v>
      </c>
      <c r="AW36" s="7">
        <v>13.2</v>
      </c>
      <c r="AX36" s="7">
        <v>13.6</v>
      </c>
      <c r="AY36" s="7">
        <v>24.8</v>
      </c>
      <c r="AZ36" s="7">
        <v>29.8</v>
      </c>
      <c r="BA36" s="7">
        <v>28.8</v>
      </c>
      <c r="BB36" s="7">
        <v>36.299999999999997</v>
      </c>
      <c r="BC36" s="7">
        <v>0.85199999999999998</v>
      </c>
      <c r="BD36" s="7">
        <v>1.036</v>
      </c>
      <c r="BE36" s="7">
        <v>0.01</v>
      </c>
      <c r="BF36" s="7">
        <v>0.222</v>
      </c>
      <c r="BG36" s="7">
        <v>27.6</v>
      </c>
      <c r="BH36" s="7">
        <v>36.4</v>
      </c>
      <c r="BI36" s="7">
        <v>26.455026455026456</v>
      </c>
      <c r="BJ36" s="7">
        <v>27.3224043715847</v>
      </c>
      <c r="BK36" s="7">
        <v>8.770999999999999</v>
      </c>
      <c r="BL36" s="7">
        <v>13.062999999999999</v>
      </c>
      <c r="BM36" s="7">
        <v>9.0999999999999998E-2</v>
      </c>
      <c r="BN36" s="7">
        <v>0.51200000000000001</v>
      </c>
      <c r="BO36" s="7">
        <v>30.6</v>
      </c>
      <c r="BP36" s="7">
        <v>28.9</v>
      </c>
      <c r="BQ36" s="7">
        <v>33.112582781456958</v>
      </c>
      <c r="BR36" s="7">
        <v>27.027027027027028</v>
      </c>
      <c r="BS36" s="7">
        <v>7.5920000000000005</v>
      </c>
      <c r="BT36" s="7">
        <v>15.558</v>
      </c>
      <c r="BU36" s="7">
        <v>2.5999999999999999E-2</v>
      </c>
      <c r="BV36" s="7">
        <v>0.50299999999999989</v>
      </c>
      <c r="BW36" s="7">
        <v>23.6</v>
      </c>
      <c r="BX36" s="7">
        <v>24.5</v>
      </c>
      <c r="BY36" s="7">
        <v>35.211267605633807</v>
      </c>
      <c r="BZ36" s="7">
        <v>28.571428571428573</v>
      </c>
      <c r="CA36" s="7">
        <v>2.0311442112389977</v>
      </c>
      <c r="CB36" s="7">
        <v>2.4115755627009645</v>
      </c>
      <c r="CC36" s="7">
        <v>2.2813688212927756</v>
      </c>
      <c r="CD36" s="7">
        <v>2.8222013170272815</v>
      </c>
      <c r="CE36" s="7">
        <v>2.5884383088869716</v>
      </c>
      <c r="CF36" s="9">
        <v>2.9585798816568047</v>
      </c>
      <c r="CG36" s="10">
        <v>5.3999999999999999E-2</v>
      </c>
      <c r="CH36" s="7">
        <v>12.192</v>
      </c>
      <c r="CI36" s="7">
        <v>3.9E-2</v>
      </c>
      <c r="CJ36" s="7">
        <v>6.6340000000000003</v>
      </c>
      <c r="CK36" s="7">
        <v>10.9</v>
      </c>
      <c r="CL36" s="7">
        <v>9.6999999999999993</v>
      </c>
      <c r="CM36" s="7">
        <v>13.6</v>
      </c>
      <c r="CN36" s="7">
        <v>26.9</v>
      </c>
      <c r="CO36" s="7">
        <v>26</v>
      </c>
      <c r="CP36" s="7">
        <v>32</v>
      </c>
      <c r="CQ36" s="7">
        <v>42.4</v>
      </c>
      <c r="CR36" s="7">
        <v>7.194</v>
      </c>
      <c r="CS36" s="7">
        <v>6.2280000000000006</v>
      </c>
      <c r="CT36" s="7">
        <v>2.1000000000000001E-2</v>
      </c>
      <c r="CU36" s="7">
        <v>0.60400000000000009</v>
      </c>
      <c r="CV36" s="7">
        <v>28</v>
      </c>
      <c r="CW36" s="7">
        <v>28.2</v>
      </c>
      <c r="CX36" s="7">
        <v>15.527950310559007</v>
      </c>
      <c r="CY36" s="7">
        <v>17.241379310344829</v>
      </c>
      <c r="CZ36" s="7">
        <v>13.617999999999999</v>
      </c>
      <c r="DA36" s="7">
        <v>13.048999999999998</v>
      </c>
      <c r="DB36" s="7">
        <v>3.6999999999999998E-2</v>
      </c>
      <c r="DC36" s="7">
        <v>0.67900000000000005</v>
      </c>
      <c r="DD36" s="7">
        <v>24</v>
      </c>
      <c r="DE36" s="7">
        <v>22.8</v>
      </c>
      <c r="DF36" s="7">
        <v>17.921146953405017</v>
      </c>
      <c r="DG36" s="7">
        <v>16.077170418006432</v>
      </c>
      <c r="DH36" s="7">
        <v>16.992000000000001</v>
      </c>
      <c r="DI36" s="7">
        <v>15.068000000000001</v>
      </c>
      <c r="DJ36" s="7">
        <v>3.3000000000000002E-2</v>
      </c>
      <c r="DK36" s="7">
        <v>0.71499999999999997</v>
      </c>
      <c r="DL36" s="7">
        <v>21.8</v>
      </c>
      <c r="DM36" s="7">
        <v>27.1</v>
      </c>
      <c r="DN36" s="7">
        <v>16.286644951140065</v>
      </c>
      <c r="DO36" s="7">
        <v>19.23076923076923</v>
      </c>
      <c r="DP36" s="7">
        <v>1.2738853503184713</v>
      </c>
      <c r="DQ36" s="7">
        <v>1.3303769401330379</v>
      </c>
      <c r="DR36" s="7">
        <v>2.6086956521739131</v>
      </c>
      <c r="DS36" s="7">
        <v>2.4096385542168672</v>
      </c>
      <c r="DT36" s="7">
        <v>2.9469548133595285</v>
      </c>
      <c r="DU36" s="38">
        <v>2.7027027027027026</v>
      </c>
      <c r="DV36" s="7">
        <v>0.161</v>
      </c>
      <c r="DW36" s="7">
        <v>14.977999999999998</v>
      </c>
      <c r="DX36" s="7">
        <v>9.0999999999999998E-2</v>
      </c>
      <c r="DY36" s="7">
        <v>8.6019999999999985</v>
      </c>
      <c r="DZ36" s="7">
        <v>9.4</v>
      </c>
      <c r="EA36" s="7">
        <v>11.5</v>
      </c>
      <c r="EB36" s="7">
        <v>10.8</v>
      </c>
      <c r="EC36" s="7">
        <v>26</v>
      </c>
      <c r="ED36" s="7">
        <v>26.1</v>
      </c>
      <c r="EE36" s="7">
        <v>47.4</v>
      </c>
      <c r="EF36" s="7">
        <v>37.200000000000003</v>
      </c>
      <c r="EG36" s="7">
        <v>2.4699999999999998</v>
      </c>
      <c r="EH36" s="7">
        <v>1.9869999999999999</v>
      </c>
      <c r="EI36" s="7">
        <v>2.1000000000000001E-2</v>
      </c>
      <c r="EJ36" s="7">
        <v>0.44800000000000001</v>
      </c>
      <c r="EK36" s="7">
        <v>24.5</v>
      </c>
      <c r="EL36" s="7">
        <v>31.2</v>
      </c>
      <c r="EM36" s="7">
        <v>18.518518518518519</v>
      </c>
      <c r="EN36" s="7">
        <v>17.793594306049819</v>
      </c>
      <c r="EO36" s="7">
        <v>10.087999999999999</v>
      </c>
      <c r="EP36" s="7">
        <v>10.288</v>
      </c>
      <c r="EQ36" s="7">
        <v>2.4E-2</v>
      </c>
      <c r="ER36" s="7">
        <v>0.504</v>
      </c>
      <c r="ES36" s="7">
        <v>24.2</v>
      </c>
      <c r="ET36" s="7">
        <v>27.7</v>
      </c>
      <c r="EU36" s="7">
        <v>18.050541516245485</v>
      </c>
      <c r="EV36" s="7">
        <v>19.841269841269842</v>
      </c>
      <c r="EW36" s="7">
        <v>13.360000000000001</v>
      </c>
      <c r="EX36" s="7">
        <v>14.147000000000002</v>
      </c>
      <c r="EY36" s="7">
        <v>3.3000000000000002E-2</v>
      </c>
      <c r="EZ36" s="7">
        <v>0.39700000000000002</v>
      </c>
      <c r="FA36" s="7">
        <v>25.6</v>
      </c>
      <c r="FB36" s="7">
        <v>18.399999999999999</v>
      </c>
      <c r="FC36" s="7">
        <v>15.105740181268882</v>
      </c>
      <c r="FD36" s="7">
        <v>15.15151515151515</v>
      </c>
      <c r="FE36" s="7">
        <v>1.3761467889908259</v>
      </c>
      <c r="FF36" s="7">
        <v>1.3357079252003561</v>
      </c>
      <c r="FG36" s="7">
        <v>2.2918258212375862</v>
      </c>
      <c r="FH36" s="7">
        <v>1.9035532994923856</v>
      </c>
      <c r="FI36" s="7">
        <v>2.5188916876574305</v>
      </c>
      <c r="FJ36" s="38">
        <v>2.6857654431512983</v>
      </c>
      <c r="FK36" s="7">
        <v>8.5999999999999993E-2</v>
      </c>
      <c r="FL36" s="7">
        <v>9.5189999999999984</v>
      </c>
      <c r="FM36" s="7">
        <v>0.04</v>
      </c>
      <c r="FN36" s="7">
        <v>4.5089999999999995</v>
      </c>
      <c r="FO36" s="7">
        <v>10.8</v>
      </c>
      <c r="FP36" s="7">
        <v>14.4</v>
      </c>
      <c r="FQ36" s="7">
        <v>12.7</v>
      </c>
      <c r="FR36" s="7">
        <v>27.8</v>
      </c>
      <c r="FS36" s="7">
        <v>29.3</v>
      </c>
      <c r="FT36" s="7">
        <v>43.3</v>
      </c>
      <c r="FU36" s="7">
        <v>31.5</v>
      </c>
      <c r="FV36" s="7">
        <v>8.202</v>
      </c>
      <c r="FW36" s="7">
        <v>8.2379999999999995</v>
      </c>
      <c r="FX36" s="7">
        <v>2.4E-2</v>
      </c>
      <c r="FY36" s="7">
        <v>0.38</v>
      </c>
      <c r="FZ36" s="7">
        <v>32.700000000000003</v>
      </c>
      <c r="GA36" s="7">
        <v>30.2</v>
      </c>
      <c r="GB36" s="7">
        <v>16.722408026755854</v>
      </c>
      <c r="GC36" s="7">
        <v>14.836795252225519</v>
      </c>
      <c r="GD36" s="7">
        <v>12.095000000000001</v>
      </c>
      <c r="GE36" s="7">
        <v>11.641</v>
      </c>
      <c r="GF36" s="7">
        <v>3.2000000000000001E-2</v>
      </c>
      <c r="GG36" s="7">
        <v>0.53800000000000003</v>
      </c>
      <c r="GH36" s="7">
        <v>24.2</v>
      </c>
      <c r="GI36" s="7">
        <v>25.2</v>
      </c>
      <c r="GJ36" s="7">
        <v>18.796992481203006</v>
      </c>
      <c r="GK36" s="7">
        <v>19.011406844106464</v>
      </c>
      <c r="GL36" s="7">
        <v>13.475</v>
      </c>
      <c r="GM36" s="7">
        <v>12.643999999999998</v>
      </c>
      <c r="GN36" s="7">
        <v>1.7999999999999999E-2</v>
      </c>
      <c r="GO36" s="7">
        <v>0.63600000000000001</v>
      </c>
      <c r="GP36" s="7">
        <v>25.5</v>
      </c>
      <c r="GQ36" s="7">
        <v>22.2</v>
      </c>
      <c r="GR36" s="7">
        <v>19.083969465648853</v>
      </c>
      <c r="GS36" s="7">
        <v>15.974440894568691</v>
      </c>
      <c r="GT36" s="7">
        <v>1.9607843137254906</v>
      </c>
      <c r="GU36" s="7">
        <v>4.1782729805013927</v>
      </c>
      <c r="GV36" s="7">
        <v>3.2327586206896548</v>
      </c>
      <c r="GW36" s="7">
        <v>2.9527559055118111</v>
      </c>
      <c r="GX36" s="7">
        <v>2.4350649350649349</v>
      </c>
      <c r="GY36" s="38">
        <v>2.8571428571428572</v>
      </c>
      <c r="GZ36" s="7">
        <v>5.0999999999999997E-2</v>
      </c>
      <c r="HA36" s="7">
        <v>6.5129999999999999</v>
      </c>
      <c r="HB36" s="7">
        <v>4.3999999999999997E-2</v>
      </c>
      <c r="HC36" s="7">
        <v>3.3869999999999996</v>
      </c>
      <c r="HD36" s="7">
        <v>17.5</v>
      </c>
      <c r="HE36" s="7">
        <v>22.5</v>
      </c>
      <c r="HF36" s="7">
        <v>11.4</v>
      </c>
      <c r="HG36" s="7">
        <v>28.3</v>
      </c>
      <c r="HH36" s="7">
        <v>29.3</v>
      </c>
      <c r="HI36" s="7">
        <v>38.6</v>
      </c>
      <c r="HJ36" s="7">
        <v>42.4</v>
      </c>
      <c r="HK36" s="7">
        <v>6.28</v>
      </c>
      <c r="HL36" s="7">
        <v>6.7200000000000006</v>
      </c>
      <c r="HM36" s="7">
        <v>4.2999999999999997E-2</v>
      </c>
      <c r="HN36" s="7">
        <v>0.3</v>
      </c>
      <c r="HO36" s="7">
        <v>33.9</v>
      </c>
      <c r="HP36" s="7">
        <v>30.4</v>
      </c>
      <c r="HQ36" s="7">
        <v>19.762845849802371</v>
      </c>
      <c r="HR36" s="7">
        <v>18.050541516245485</v>
      </c>
      <c r="HS36" s="7">
        <v>9.0749999999999993</v>
      </c>
      <c r="HT36" s="7">
        <v>9.2710000000000008</v>
      </c>
      <c r="HU36" s="7">
        <v>2.1999999999999999E-2</v>
      </c>
      <c r="HV36" s="7">
        <v>0.35799999999999998</v>
      </c>
      <c r="HW36" s="7">
        <v>31.9</v>
      </c>
      <c r="HX36" s="7">
        <v>26.8</v>
      </c>
      <c r="HY36" s="7">
        <v>21.276595744680851</v>
      </c>
      <c r="HZ36" s="7">
        <v>18.796992481203006</v>
      </c>
      <c r="IA36" s="7">
        <v>9.3960000000000008</v>
      </c>
      <c r="IB36" s="7">
        <v>11.581999999999999</v>
      </c>
      <c r="IC36" s="7">
        <v>3.4000000000000002E-2</v>
      </c>
      <c r="ID36" s="7">
        <v>0.45799999999999996</v>
      </c>
      <c r="IE36" s="7">
        <v>20.6</v>
      </c>
      <c r="IF36" s="7">
        <v>19</v>
      </c>
      <c r="IG36" s="7">
        <v>18.450184501845015</v>
      </c>
      <c r="IH36" s="7">
        <v>19.379844961240309</v>
      </c>
      <c r="II36" s="7">
        <v>1.9305019305019306</v>
      </c>
      <c r="IJ36" s="7">
        <v>2.4271844660194173</v>
      </c>
      <c r="IK36" s="7">
        <v>2.8089887640449436</v>
      </c>
      <c r="IL36" s="7">
        <v>3.0211480362537766</v>
      </c>
      <c r="IM36" s="7">
        <v>2.6857654431512983</v>
      </c>
      <c r="IN36" s="7">
        <v>2.8517110266159693</v>
      </c>
    </row>
    <row r="37" spans="1:248">
      <c r="A37" s="47" t="s">
        <v>79</v>
      </c>
      <c r="B37" s="2" t="s">
        <v>8</v>
      </c>
      <c r="C37" s="52" t="s">
        <v>7</v>
      </c>
      <c r="D37" s="4" t="s">
        <v>80</v>
      </c>
      <c r="E37" s="4" t="s">
        <v>24</v>
      </c>
      <c r="F37" s="43" t="s">
        <v>13</v>
      </c>
      <c r="G37" s="5" t="s">
        <v>7</v>
      </c>
      <c r="H37" s="4"/>
      <c r="I37" s="4"/>
      <c r="J37" s="4"/>
      <c r="K37" s="4"/>
      <c r="L37" s="4">
        <v>1</v>
      </c>
      <c r="M37" s="4" t="s">
        <v>81</v>
      </c>
      <c r="N37" s="4">
        <v>240</v>
      </c>
      <c r="O37" s="4"/>
      <c r="P37" s="4"/>
      <c r="Q37" s="4"/>
      <c r="R37" s="49">
        <v>513</v>
      </c>
      <c r="S37" s="4" t="s">
        <v>11</v>
      </c>
      <c r="T37" s="4">
        <v>150</v>
      </c>
      <c r="U37" s="4">
        <v>68</v>
      </c>
      <c r="V37" s="4">
        <v>53</v>
      </c>
      <c r="W37" s="4">
        <v>68.900000000000006</v>
      </c>
      <c r="X37" s="4">
        <v>32.700000000000003</v>
      </c>
      <c r="Y37" s="4">
        <v>8.1</v>
      </c>
      <c r="Z37" s="4">
        <v>15.5</v>
      </c>
      <c r="AA37" s="7">
        <v>32.693458759999999</v>
      </c>
      <c r="AB37" s="7">
        <v>100.95981186000002</v>
      </c>
      <c r="AC37" s="44"/>
      <c r="AD37" s="46" t="s">
        <v>82</v>
      </c>
      <c r="AE37" s="10">
        <v>1</v>
      </c>
      <c r="AF37" s="7" t="s">
        <v>248</v>
      </c>
      <c r="AG37" s="7" t="s">
        <v>248</v>
      </c>
      <c r="AH37" s="7" t="s">
        <v>248</v>
      </c>
      <c r="AI37" s="7">
        <v>0</v>
      </c>
      <c r="AJ37" s="7" t="s">
        <v>248</v>
      </c>
      <c r="AK37" s="7" t="s">
        <v>248</v>
      </c>
      <c r="AL37" s="7" t="s">
        <v>248</v>
      </c>
      <c r="AM37" s="7" t="s">
        <v>248</v>
      </c>
      <c r="AN37" s="7" t="s">
        <v>248</v>
      </c>
      <c r="AO37" s="7" t="s">
        <v>248</v>
      </c>
      <c r="AP37" s="9" t="s">
        <v>248</v>
      </c>
      <c r="AQ37" s="10">
        <v>5</v>
      </c>
      <c r="AR37" s="7">
        <v>0.95899999999999996</v>
      </c>
      <c r="AS37" s="7">
        <v>53.129000000000005</v>
      </c>
      <c r="AT37" s="7">
        <v>0.45700000000000002</v>
      </c>
      <c r="AU37" s="7">
        <v>29.721599999999999</v>
      </c>
      <c r="AV37" s="7">
        <v>41.9</v>
      </c>
      <c r="AW37" s="7">
        <v>12.7</v>
      </c>
      <c r="AX37" s="7">
        <v>39.799999999999997</v>
      </c>
      <c r="AY37" s="7">
        <v>21.6</v>
      </c>
      <c r="AZ37" s="7">
        <v>32</v>
      </c>
      <c r="BA37" s="7">
        <v>27.2</v>
      </c>
      <c r="BB37" s="7">
        <v>31.8</v>
      </c>
      <c r="BC37" s="7">
        <v>0.122</v>
      </c>
      <c r="BD37" s="7">
        <v>0.04</v>
      </c>
      <c r="BE37" s="7" t="s">
        <v>248</v>
      </c>
      <c r="BF37" s="7">
        <v>0</v>
      </c>
      <c r="BG37" s="7" t="s">
        <v>248</v>
      </c>
      <c r="BH37" s="7" t="s">
        <v>248</v>
      </c>
      <c r="BI37" s="7">
        <v>0</v>
      </c>
      <c r="BJ37" s="7">
        <v>0</v>
      </c>
      <c r="BK37" s="7">
        <v>15.121000000000002</v>
      </c>
      <c r="BL37" s="7">
        <v>20.378999999999998</v>
      </c>
      <c r="BM37" s="7">
        <v>4.8000000000000001E-2</v>
      </c>
      <c r="BN37" s="7">
        <v>0.49299999999999999</v>
      </c>
      <c r="BO37" s="7">
        <v>36</v>
      </c>
      <c r="BP37" s="7">
        <v>21.6</v>
      </c>
      <c r="BQ37" s="7">
        <v>24.875621890547261</v>
      </c>
      <c r="BR37" s="7">
        <v>22.123893805309734</v>
      </c>
      <c r="BS37" s="7">
        <v>15.099</v>
      </c>
      <c r="BT37" s="7">
        <v>20.423999999999999</v>
      </c>
      <c r="BU37" s="7">
        <v>2.1999999999999999E-2</v>
      </c>
      <c r="BV37" s="7">
        <v>0.45299999999999996</v>
      </c>
      <c r="BW37" s="7">
        <v>36.6</v>
      </c>
      <c r="BX37" s="7">
        <v>29.5</v>
      </c>
      <c r="BY37" s="7">
        <v>34.246575342465754</v>
      </c>
      <c r="BZ37" s="7">
        <v>22.624434389140273</v>
      </c>
      <c r="CA37" s="7">
        <v>6.1983471074380168</v>
      </c>
      <c r="CB37" s="7" t="s">
        <v>248</v>
      </c>
      <c r="CC37" s="7">
        <v>1.9230769230769229</v>
      </c>
      <c r="CD37" s="7">
        <v>2.9880478087649402</v>
      </c>
      <c r="CE37" s="7">
        <v>2.4875621890547266</v>
      </c>
      <c r="CF37" s="9">
        <v>2.9498525073746316</v>
      </c>
      <c r="CG37" s="10">
        <v>0.57199999999999995</v>
      </c>
      <c r="CH37" s="7">
        <v>55.91</v>
      </c>
      <c r="CI37" s="7">
        <v>0.159</v>
      </c>
      <c r="CJ37" s="7">
        <v>27.098999999999997</v>
      </c>
      <c r="CK37" s="7">
        <v>10.7</v>
      </c>
      <c r="CL37" s="7">
        <v>8.7200000000000006</v>
      </c>
      <c r="CM37" s="7">
        <v>8.07</v>
      </c>
      <c r="CN37" s="7">
        <v>30.6</v>
      </c>
      <c r="CO37" s="7">
        <v>29.5</v>
      </c>
      <c r="CP37" s="7">
        <v>41.2</v>
      </c>
      <c r="CQ37" s="7">
        <v>44.8</v>
      </c>
      <c r="CR37" s="7" t="s">
        <v>248</v>
      </c>
      <c r="CS37" s="7" t="s">
        <v>248</v>
      </c>
      <c r="CT37" s="7" t="s">
        <v>248</v>
      </c>
      <c r="CU37" s="7" t="s">
        <v>248</v>
      </c>
      <c r="CV37" s="7" t="s">
        <v>248</v>
      </c>
      <c r="CW37" s="7" t="s">
        <v>248</v>
      </c>
      <c r="CX37" s="7" t="s">
        <v>248</v>
      </c>
      <c r="CY37" s="7" t="s">
        <v>248</v>
      </c>
      <c r="CZ37" s="7">
        <v>13.503</v>
      </c>
      <c r="DA37" s="7">
        <v>20.4709</v>
      </c>
      <c r="DB37" s="7">
        <v>3.2000000000000001E-2</v>
      </c>
      <c r="DC37" s="7">
        <v>0.52700000000000002</v>
      </c>
      <c r="DD37" s="7">
        <v>20.6</v>
      </c>
      <c r="DE37" s="7">
        <v>20.100000000000001</v>
      </c>
      <c r="DF37" s="7">
        <v>24.875621890547261</v>
      </c>
      <c r="DG37" s="7">
        <v>17.857142857142854</v>
      </c>
      <c r="DH37" s="7">
        <v>25.437999999999999</v>
      </c>
      <c r="DI37" s="7">
        <v>25.533999999999999</v>
      </c>
      <c r="DJ37" s="7">
        <v>1.7999999999999999E-2</v>
      </c>
      <c r="DK37" s="7">
        <v>0.87499999999999989</v>
      </c>
      <c r="DL37" s="7">
        <v>23.1</v>
      </c>
      <c r="DM37" s="7">
        <v>30.1</v>
      </c>
      <c r="DN37" s="7">
        <v>22.123893805309734</v>
      </c>
      <c r="DO37" s="7">
        <v>26.455026455026456</v>
      </c>
      <c r="DP37" s="7">
        <v>2.3076923076923075</v>
      </c>
      <c r="DQ37" s="7">
        <v>2</v>
      </c>
      <c r="DR37" s="7">
        <v>2.1367521367521367</v>
      </c>
      <c r="DS37" s="7">
        <v>2.0256583389601621</v>
      </c>
      <c r="DT37" s="7">
        <v>2.0646937370956642</v>
      </c>
      <c r="DU37" s="38">
        <v>2.4115755627009645</v>
      </c>
      <c r="DV37" s="7">
        <v>0.64200000000000002</v>
      </c>
      <c r="DW37" s="7">
        <v>35.566000000000003</v>
      </c>
      <c r="DX37" s="7">
        <v>0.20799999999999999</v>
      </c>
      <c r="DY37" s="7">
        <v>16.456000000000003</v>
      </c>
      <c r="DZ37" s="7">
        <v>11.9</v>
      </c>
      <c r="EA37" s="7">
        <v>10.7</v>
      </c>
      <c r="EB37" s="7">
        <v>8.8000000000000007</v>
      </c>
      <c r="EC37" s="7">
        <v>31.1</v>
      </c>
      <c r="ED37" s="7">
        <v>26.3</v>
      </c>
      <c r="EE37" s="7">
        <v>41.6</v>
      </c>
      <c r="EF37" s="7">
        <v>40.299999999999997</v>
      </c>
      <c r="EG37" s="7">
        <v>1.6190000000000002</v>
      </c>
      <c r="EH37" s="7">
        <v>2.294</v>
      </c>
      <c r="EI37" s="7">
        <v>2.5999999999999999E-2</v>
      </c>
      <c r="EJ37" s="7">
        <v>0.28800000000000003</v>
      </c>
      <c r="EK37" s="7">
        <v>32.1</v>
      </c>
      <c r="EL37" s="7">
        <v>24.2</v>
      </c>
      <c r="EM37" s="7">
        <v>25.773195876288661</v>
      </c>
      <c r="EN37" s="7">
        <v>22.522522522522522</v>
      </c>
      <c r="EO37" s="7">
        <v>16.834999999999997</v>
      </c>
      <c r="EP37" s="7">
        <v>17.028000000000002</v>
      </c>
      <c r="EQ37" s="7">
        <v>3.1E-2</v>
      </c>
      <c r="ER37" s="7">
        <v>0.52500000000000002</v>
      </c>
      <c r="ES37" s="7">
        <v>25.7</v>
      </c>
      <c r="ET37" s="7">
        <v>25.2</v>
      </c>
      <c r="EU37" s="7">
        <v>22.026431718061673</v>
      </c>
      <c r="EV37" s="7">
        <v>20.161290322580644</v>
      </c>
      <c r="EW37" s="7">
        <v>17.243000000000002</v>
      </c>
      <c r="EX37" s="7">
        <v>17.28</v>
      </c>
      <c r="EY37" s="7">
        <v>4.2000000000000003E-2</v>
      </c>
      <c r="EZ37" s="7">
        <v>0.69600000000000006</v>
      </c>
      <c r="FA37" s="7">
        <v>24.4</v>
      </c>
      <c r="FB37" s="7">
        <v>25.4</v>
      </c>
      <c r="FC37" s="7">
        <v>21.929824561403507</v>
      </c>
      <c r="FD37" s="7">
        <v>18.726591760299623</v>
      </c>
      <c r="FE37" s="7">
        <v>1.9157088122605366</v>
      </c>
      <c r="FF37" s="7">
        <v>1.0245901639344261</v>
      </c>
      <c r="FG37" s="7">
        <v>3.0581039755351682</v>
      </c>
      <c r="FH37" s="7">
        <v>2.6501766784452299</v>
      </c>
      <c r="FI37" s="7">
        <v>3.3936651583710407</v>
      </c>
      <c r="FJ37" s="38">
        <v>2.5510204081632653</v>
      </c>
      <c r="FK37" s="7">
        <v>0.25700000000000001</v>
      </c>
      <c r="FL37" s="7">
        <v>38.829000000000008</v>
      </c>
      <c r="FM37" s="7">
        <v>0.12</v>
      </c>
      <c r="FN37" s="7">
        <v>20.971</v>
      </c>
      <c r="FO37" s="7">
        <v>13.2</v>
      </c>
      <c r="FP37" s="7">
        <v>9.8000000000000007</v>
      </c>
      <c r="FQ37" s="7">
        <v>12.4</v>
      </c>
      <c r="FR37" s="7">
        <v>23.6</v>
      </c>
      <c r="FS37" s="7">
        <v>24.9</v>
      </c>
      <c r="FT37" s="7">
        <v>41.2</v>
      </c>
      <c r="FU37" s="7">
        <v>34.200000000000003</v>
      </c>
      <c r="FV37" s="7">
        <v>8.1180000000000003</v>
      </c>
      <c r="FW37" s="7">
        <v>8.5640000000000001</v>
      </c>
      <c r="FX37" s="7">
        <v>2.8000000000000001E-2</v>
      </c>
      <c r="FY37" s="7">
        <v>0.30599999999999999</v>
      </c>
      <c r="FZ37" s="7">
        <v>27.2</v>
      </c>
      <c r="GA37" s="7">
        <v>22.9</v>
      </c>
      <c r="GB37" s="7">
        <v>19.53125</v>
      </c>
      <c r="GC37" s="7">
        <v>17.543859649122808</v>
      </c>
      <c r="GD37" s="7">
        <v>26.905000000000001</v>
      </c>
      <c r="GE37" s="7">
        <v>27.305</v>
      </c>
      <c r="GF37" s="7">
        <v>3.4000000000000002E-2</v>
      </c>
      <c r="GG37" s="7">
        <v>0.67700000000000005</v>
      </c>
      <c r="GH37" s="7">
        <v>19.2</v>
      </c>
      <c r="GI37" s="7">
        <v>18.399999999999999</v>
      </c>
      <c r="GJ37" s="7">
        <v>17.123287671232877</v>
      </c>
      <c r="GK37" s="7">
        <v>13.623978201634877</v>
      </c>
      <c r="GL37" s="7">
        <v>26.612999999999992</v>
      </c>
      <c r="GM37" s="7">
        <v>26.811</v>
      </c>
      <c r="GN37" s="7">
        <v>2.5000000000000001E-2</v>
      </c>
      <c r="GO37" s="7">
        <v>1.365</v>
      </c>
      <c r="GP37" s="7">
        <v>22.9</v>
      </c>
      <c r="GQ37" s="7">
        <v>25.7</v>
      </c>
      <c r="GR37" s="7">
        <v>13.020833333333334</v>
      </c>
      <c r="GS37" s="7">
        <v>12.077294685990339</v>
      </c>
      <c r="GT37" s="7">
        <v>1.1516314779270633</v>
      </c>
      <c r="GU37" s="7">
        <v>0.92850510677808729</v>
      </c>
      <c r="GV37" s="7">
        <v>2.1459227467811162</v>
      </c>
      <c r="GW37" s="7">
        <v>1.7626321974148063</v>
      </c>
      <c r="GX37" s="7">
        <v>2.4174053182917001</v>
      </c>
      <c r="GY37" s="38">
        <v>1.8214936247723132</v>
      </c>
      <c r="GZ37" s="7">
        <v>0.16200000000000001</v>
      </c>
      <c r="HA37" s="7">
        <v>11.535</v>
      </c>
      <c r="HB37" s="7">
        <v>7.9000000000000001E-2</v>
      </c>
      <c r="HC37" s="7">
        <v>7.2240000000000002</v>
      </c>
      <c r="HD37" s="7">
        <v>13.5</v>
      </c>
      <c r="HE37" s="7">
        <v>14.9</v>
      </c>
      <c r="HF37" s="7">
        <v>9.6999999999999993</v>
      </c>
      <c r="HG37" s="7">
        <v>30.4</v>
      </c>
      <c r="HH37" s="7">
        <v>25.3</v>
      </c>
      <c r="HI37" s="7">
        <v>30.7</v>
      </c>
      <c r="HJ37" s="7">
        <v>33.1</v>
      </c>
      <c r="HK37" s="7">
        <v>7.49</v>
      </c>
      <c r="HL37" s="7">
        <v>7.5840000000000005</v>
      </c>
      <c r="HM37" s="7">
        <v>2.3E-2</v>
      </c>
      <c r="HN37" s="7">
        <v>0.33300000000000002</v>
      </c>
      <c r="HO37" s="7">
        <v>39.700000000000003</v>
      </c>
      <c r="HP37" s="7">
        <v>30.4</v>
      </c>
      <c r="HQ37" s="7">
        <v>17.301038062283737</v>
      </c>
      <c r="HR37" s="7">
        <v>16.233766233766232</v>
      </c>
      <c r="HS37" s="7">
        <v>15.706</v>
      </c>
      <c r="HT37" s="7">
        <v>15.648999999999999</v>
      </c>
      <c r="HU37" s="7">
        <v>3.5999999999999997E-2</v>
      </c>
      <c r="HV37" s="7">
        <v>0.51200000000000001</v>
      </c>
      <c r="HW37" s="7">
        <v>36.200000000000003</v>
      </c>
      <c r="HX37" s="7">
        <v>31.6</v>
      </c>
      <c r="HY37" s="7">
        <v>16.501650165016503</v>
      </c>
      <c r="HZ37" s="7">
        <v>14.836795252225519</v>
      </c>
      <c r="IA37" s="7">
        <v>19.531999999999996</v>
      </c>
      <c r="IB37" s="7">
        <v>20.400999999999996</v>
      </c>
      <c r="IC37" s="7">
        <v>2.9000000000000001E-2</v>
      </c>
      <c r="ID37" s="7">
        <v>0.69600000000000006</v>
      </c>
      <c r="IE37" s="7">
        <v>36.200000000000003</v>
      </c>
      <c r="IF37" s="7">
        <v>30.7</v>
      </c>
      <c r="IG37" s="7">
        <v>18.315018315018314</v>
      </c>
      <c r="IH37" s="7">
        <v>14.245014245014247</v>
      </c>
      <c r="II37" s="7">
        <v>0.97370983446932813</v>
      </c>
      <c r="IJ37" s="7">
        <v>1.2150668286755772</v>
      </c>
      <c r="IK37" s="7">
        <v>1.9329896907216495</v>
      </c>
      <c r="IL37" s="7">
        <v>2.0053475935828877</v>
      </c>
      <c r="IM37" s="7">
        <v>2.1052631578947367</v>
      </c>
      <c r="IN37" s="7">
        <v>1.8170805572380375</v>
      </c>
    </row>
    <row r="38" spans="1:248">
      <c r="A38" s="47" t="s">
        <v>83</v>
      </c>
      <c r="B38" s="2" t="s">
        <v>8</v>
      </c>
      <c r="C38" s="52" t="s">
        <v>7</v>
      </c>
      <c r="D38" s="4" t="s">
        <v>84</v>
      </c>
      <c r="E38" s="4" t="s">
        <v>15</v>
      </c>
      <c r="F38" s="43" t="s">
        <v>85</v>
      </c>
      <c r="G38" s="4"/>
      <c r="H38" s="4"/>
      <c r="I38" s="4"/>
      <c r="J38" s="4"/>
      <c r="K38" s="4"/>
      <c r="L38" s="4">
        <v>0</v>
      </c>
      <c r="M38" s="4"/>
      <c r="N38" s="4">
        <v>77</v>
      </c>
      <c r="O38" s="4"/>
      <c r="P38" s="4"/>
      <c r="Q38" s="4"/>
      <c r="R38" s="4">
        <v>16</v>
      </c>
      <c r="S38" s="4" t="s">
        <v>86</v>
      </c>
      <c r="T38" s="4">
        <v>50</v>
      </c>
      <c r="U38" s="4">
        <v>13.3</v>
      </c>
      <c r="V38" s="4">
        <v>18.100000000000001</v>
      </c>
      <c r="W38" s="4">
        <v>21.1</v>
      </c>
      <c r="X38" s="4">
        <v>14</v>
      </c>
      <c r="Y38" s="4">
        <v>4.5</v>
      </c>
      <c r="Z38" s="4">
        <v>5.2</v>
      </c>
      <c r="AA38" s="4"/>
      <c r="AC38" s="44">
        <v>32900000</v>
      </c>
      <c r="AD38" s="46" t="s">
        <v>87</v>
      </c>
      <c r="AE38" s="10">
        <v>0</v>
      </c>
      <c r="AF38" s="7">
        <v>0</v>
      </c>
      <c r="AG38" s="7" t="s">
        <v>248</v>
      </c>
      <c r="AH38" s="7" t="s">
        <v>248</v>
      </c>
      <c r="AI38" s="7">
        <v>0</v>
      </c>
      <c r="AJ38" s="7" t="s">
        <v>248</v>
      </c>
      <c r="AK38" s="7" t="s">
        <v>248</v>
      </c>
      <c r="AL38" s="7" t="s">
        <v>248</v>
      </c>
      <c r="AM38" s="7" t="s">
        <v>248</v>
      </c>
      <c r="AN38" s="7" t="s">
        <v>248</v>
      </c>
      <c r="AO38" s="7" t="s">
        <v>248</v>
      </c>
      <c r="AP38" s="9" t="s">
        <v>248</v>
      </c>
      <c r="AQ38" s="10">
        <v>3</v>
      </c>
      <c r="AR38" s="7">
        <v>0.215</v>
      </c>
      <c r="AS38" s="7">
        <v>15.185</v>
      </c>
      <c r="AT38" s="7">
        <v>0.14599999999999999</v>
      </c>
      <c r="AU38" s="7">
        <v>9.0800000000000018</v>
      </c>
      <c r="AV38" s="7" t="s">
        <v>248</v>
      </c>
      <c r="AW38" s="7" t="s">
        <v>248</v>
      </c>
      <c r="AX38" s="7" t="s">
        <v>248</v>
      </c>
      <c r="AY38" s="7">
        <v>35.799999999999997</v>
      </c>
      <c r="AZ38" s="7">
        <v>32</v>
      </c>
      <c r="BA38" s="7">
        <v>29</v>
      </c>
      <c r="BB38" s="7">
        <v>37.1</v>
      </c>
      <c r="BC38" s="7" t="s">
        <v>248</v>
      </c>
      <c r="BD38" s="7" t="s">
        <v>248</v>
      </c>
      <c r="BE38" s="7" t="s">
        <v>248</v>
      </c>
      <c r="BF38" s="7" t="s">
        <v>248</v>
      </c>
      <c r="BG38" s="7" t="s">
        <v>248</v>
      </c>
      <c r="BH38" s="7" t="s">
        <v>248</v>
      </c>
      <c r="BI38" s="7" t="s">
        <v>248</v>
      </c>
      <c r="BJ38" s="7" t="s">
        <v>248</v>
      </c>
      <c r="BK38" s="7">
        <v>4.4969999999999999</v>
      </c>
      <c r="BL38" s="7">
        <v>9.4079999999999995</v>
      </c>
      <c r="BM38" s="7">
        <v>7.0000000000000001E-3</v>
      </c>
      <c r="BN38" s="7">
        <v>0.30499999999999999</v>
      </c>
      <c r="BO38" s="7">
        <v>29.8</v>
      </c>
      <c r="BP38" s="7">
        <v>30.7</v>
      </c>
      <c r="BQ38" s="7">
        <v>29.411764705882351</v>
      </c>
      <c r="BR38" s="7">
        <v>27.777777777777779</v>
      </c>
      <c r="BS38" s="7">
        <v>5.0569999999999995</v>
      </c>
      <c r="BT38" s="7">
        <v>11.705</v>
      </c>
      <c r="BU38" s="7">
        <v>1.4999999999999999E-2</v>
      </c>
      <c r="BV38" s="7">
        <v>0.45699999999999996</v>
      </c>
      <c r="BW38" s="7">
        <v>38.4</v>
      </c>
      <c r="BX38" s="7">
        <v>28.3</v>
      </c>
      <c r="BY38" s="7">
        <v>29.411764705882351</v>
      </c>
      <c r="BZ38" s="7">
        <v>28.901734104046245</v>
      </c>
      <c r="CA38" s="7" t="s">
        <v>248</v>
      </c>
      <c r="CB38" s="7" t="s">
        <v>248</v>
      </c>
      <c r="CC38" s="7">
        <v>2.8436018957345972</v>
      </c>
      <c r="CD38" s="7">
        <v>3.2608695652173911</v>
      </c>
      <c r="CE38" s="7">
        <v>3.131524008350731</v>
      </c>
      <c r="CF38" s="9">
        <v>2.9325513196480939</v>
      </c>
      <c r="CG38" s="10">
        <v>0.105</v>
      </c>
      <c r="CH38" s="7">
        <v>13.079999999999998</v>
      </c>
      <c r="CI38" s="7">
        <v>6.5000000000000002E-2</v>
      </c>
      <c r="CJ38" s="7">
        <v>7.4890000000000008</v>
      </c>
      <c r="CK38" s="7">
        <v>20.2</v>
      </c>
      <c r="CL38" s="7">
        <v>21.2</v>
      </c>
      <c r="CM38" s="7">
        <v>23</v>
      </c>
      <c r="CN38" s="7">
        <v>35.4</v>
      </c>
      <c r="CO38" s="7">
        <v>33.9</v>
      </c>
      <c r="CP38" s="7">
        <v>28.5</v>
      </c>
      <c r="CQ38" s="7">
        <v>30.4</v>
      </c>
      <c r="CR38" s="7" t="s">
        <v>248</v>
      </c>
      <c r="CS38" s="7">
        <v>2.0329999999999999</v>
      </c>
      <c r="CT38" s="7">
        <v>3.9E-2</v>
      </c>
      <c r="CU38" s="7">
        <v>0.16400000000000001</v>
      </c>
      <c r="CV38" s="7">
        <v>51.7</v>
      </c>
      <c r="CW38" s="7">
        <v>39.4</v>
      </c>
      <c r="CX38" s="7">
        <v>33.783783783783782</v>
      </c>
      <c r="CY38" s="7">
        <v>25.125628140703515</v>
      </c>
      <c r="CZ38" s="7">
        <v>5.9930000000000003</v>
      </c>
      <c r="DA38" s="7">
        <v>8.0060000000000002</v>
      </c>
      <c r="DB38" s="7">
        <v>1.2999999999999999E-2</v>
      </c>
      <c r="DC38" s="7">
        <v>0.23200000000000001</v>
      </c>
      <c r="DD38" s="7">
        <v>29.5</v>
      </c>
      <c r="DE38" s="7">
        <v>27.3</v>
      </c>
      <c r="DF38" s="7">
        <v>29.069767441860467</v>
      </c>
      <c r="DG38" s="7">
        <v>28.735632183908049</v>
      </c>
      <c r="DH38" s="7">
        <v>7.4290000000000003</v>
      </c>
      <c r="DI38" s="7">
        <v>10.198</v>
      </c>
      <c r="DJ38" s="7">
        <v>1.2E-2</v>
      </c>
      <c r="DK38" s="7">
        <v>0.41199999999999998</v>
      </c>
      <c r="DL38" s="7">
        <v>29.8</v>
      </c>
      <c r="DM38" s="7">
        <v>25.6</v>
      </c>
      <c r="DN38" s="7">
        <v>26.455026455026456</v>
      </c>
      <c r="DO38" s="7">
        <v>26.315789473684209</v>
      </c>
      <c r="DP38" s="7">
        <v>2.5929127052722558</v>
      </c>
      <c r="DQ38" s="7">
        <v>2.3273855702094646</v>
      </c>
      <c r="DR38" s="7">
        <v>3.2467532467532467</v>
      </c>
      <c r="DS38" s="7">
        <v>2.9354207436399218</v>
      </c>
      <c r="DT38" s="7">
        <v>4.1265474552957357</v>
      </c>
      <c r="DU38" s="38">
        <v>3.0706243602865917</v>
      </c>
      <c r="DV38" s="7">
        <v>0.159</v>
      </c>
      <c r="DW38" s="7">
        <v>11.174999999999999</v>
      </c>
      <c r="DX38" s="7">
        <v>0.09</v>
      </c>
      <c r="DY38" s="7">
        <v>5.6070000000000002</v>
      </c>
      <c r="DZ38" s="7">
        <v>13.1</v>
      </c>
      <c r="EA38" s="7">
        <v>25.6</v>
      </c>
      <c r="EB38" s="7">
        <v>27.5</v>
      </c>
      <c r="EC38" s="7">
        <v>29.2</v>
      </c>
      <c r="ED38" s="7">
        <v>36.9</v>
      </c>
      <c r="EE38" s="7">
        <v>36.200000000000003</v>
      </c>
      <c r="EF38" s="7">
        <v>54</v>
      </c>
      <c r="EG38" s="7">
        <v>1.345</v>
      </c>
      <c r="EH38" s="7">
        <v>1.371</v>
      </c>
      <c r="EI38" s="7">
        <v>3.2000000000000001E-2</v>
      </c>
      <c r="EJ38" s="7">
        <v>0.13</v>
      </c>
      <c r="EK38" s="7">
        <v>61.9</v>
      </c>
      <c r="EL38" s="7">
        <v>42.8</v>
      </c>
      <c r="EM38" s="7">
        <v>36.496350364963497</v>
      </c>
      <c r="EN38" s="7">
        <v>23.696682464454977</v>
      </c>
      <c r="EO38" s="7">
        <v>4.4470000000000001</v>
      </c>
      <c r="EP38" s="7">
        <v>4.1690000000000005</v>
      </c>
      <c r="EQ38" s="7">
        <v>3.9E-2</v>
      </c>
      <c r="ER38" s="7">
        <v>0.38200000000000001</v>
      </c>
      <c r="ES38" s="7">
        <v>49.6</v>
      </c>
      <c r="ET38" s="7">
        <v>44.1</v>
      </c>
      <c r="EU38" s="7">
        <v>30.303030303030301</v>
      </c>
      <c r="EV38" s="7">
        <v>23.474178403755868</v>
      </c>
      <c r="EW38" s="7">
        <v>3.2960000000000003</v>
      </c>
      <c r="EX38" s="7">
        <v>3.7389999999999999</v>
      </c>
      <c r="EY38" s="7">
        <v>2.7E-2</v>
      </c>
      <c r="EZ38" s="7">
        <v>0.29400000000000004</v>
      </c>
      <c r="FA38" s="7">
        <v>45.8</v>
      </c>
      <c r="FB38" s="7">
        <v>45.7</v>
      </c>
      <c r="FC38" s="7">
        <v>29.585798816568044</v>
      </c>
      <c r="FD38" s="7">
        <v>26.315789473684209</v>
      </c>
      <c r="FE38" s="7">
        <v>2.5466893039049237</v>
      </c>
      <c r="FF38" s="7">
        <v>2.3734177215189871</v>
      </c>
      <c r="FG38" s="7">
        <v>3.215434083601286</v>
      </c>
      <c r="FH38" s="7">
        <v>3.0150753768844223</v>
      </c>
      <c r="FI38" s="7">
        <v>4.7543581616481774</v>
      </c>
      <c r="FJ38" s="38">
        <v>3.8314176245210727</v>
      </c>
      <c r="FK38" s="7">
        <v>4.2999999999999997E-2</v>
      </c>
      <c r="FL38" s="7">
        <v>7.8090000000000011</v>
      </c>
      <c r="FM38" s="7">
        <v>4.7E-2</v>
      </c>
      <c r="FN38" s="7">
        <v>4.0750000000000002</v>
      </c>
      <c r="FO38" s="7">
        <v>13.9</v>
      </c>
      <c r="FP38" s="7">
        <v>12.9</v>
      </c>
      <c r="FQ38" s="7">
        <v>23.1</v>
      </c>
      <c r="FR38" s="7">
        <v>46.9</v>
      </c>
      <c r="FS38" s="7">
        <v>48</v>
      </c>
      <c r="FT38" s="7">
        <v>46.5</v>
      </c>
      <c r="FU38" s="7">
        <v>51.9</v>
      </c>
      <c r="FV38" s="7">
        <v>4.0390000000000006</v>
      </c>
      <c r="FW38" s="7">
        <v>4.0619999999999994</v>
      </c>
      <c r="FX38" s="7">
        <v>3.7999999999999999E-2</v>
      </c>
      <c r="FY38" s="7">
        <v>0.312</v>
      </c>
      <c r="FZ38" s="7">
        <v>39.4</v>
      </c>
      <c r="GA38" s="7">
        <v>35.200000000000003</v>
      </c>
      <c r="GB38" s="7">
        <v>22.222222222222221</v>
      </c>
      <c r="GC38" s="7">
        <v>23.364485981308412</v>
      </c>
      <c r="GD38" s="7">
        <v>5.6809999999999992</v>
      </c>
      <c r="GE38" s="7">
        <v>5.1839999999999993</v>
      </c>
      <c r="GF38" s="7">
        <v>2.1000000000000001E-2</v>
      </c>
      <c r="GG38" s="7">
        <v>0.47699999999999998</v>
      </c>
      <c r="GH38" s="7">
        <v>37.9</v>
      </c>
      <c r="GI38" s="7">
        <v>28.2</v>
      </c>
      <c r="GJ38" s="7">
        <v>21.739130434782609</v>
      </c>
      <c r="GK38" s="7">
        <v>20.161290322580644</v>
      </c>
      <c r="GL38" s="7">
        <v>6.2350000000000003</v>
      </c>
      <c r="GM38" s="7">
        <v>5.5949999999999998</v>
      </c>
      <c r="GN38" s="7">
        <v>1.4999999999999999E-2</v>
      </c>
      <c r="GO38" s="7">
        <v>0.60100000000000009</v>
      </c>
      <c r="GP38" s="7">
        <v>27.6</v>
      </c>
      <c r="GQ38" s="7">
        <v>21</v>
      </c>
      <c r="GR38" s="7">
        <v>18.726591760299623</v>
      </c>
      <c r="GS38" s="7">
        <v>20.74688796680498</v>
      </c>
      <c r="GT38" s="7">
        <v>2.9673590504451042</v>
      </c>
      <c r="GU38" s="7">
        <v>2.4311183144246353</v>
      </c>
      <c r="GV38" s="7">
        <v>3.5756853396901076</v>
      </c>
      <c r="GW38" s="7">
        <v>2.9041626331074544</v>
      </c>
      <c r="GX38" s="7">
        <v>2.8735632183908044</v>
      </c>
      <c r="GY38" s="38">
        <v>3.8709677419354835</v>
      </c>
      <c r="GZ38" s="7">
        <v>5.5E-2</v>
      </c>
      <c r="HA38" s="7">
        <v>9.1990000000000016</v>
      </c>
      <c r="HB38" s="7">
        <v>5.8000000000000003E-2</v>
      </c>
      <c r="HC38" s="7">
        <v>3.8940000000000001</v>
      </c>
      <c r="HD38" s="7">
        <v>17.3</v>
      </c>
      <c r="HE38" s="7">
        <v>24.3</v>
      </c>
      <c r="HF38" s="7">
        <v>13.7</v>
      </c>
      <c r="HG38" s="7">
        <v>32.6</v>
      </c>
      <c r="HH38" s="7">
        <v>36.299999999999997</v>
      </c>
      <c r="HI38" s="7">
        <v>33.4</v>
      </c>
      <c r="HJ38" s="7">
        <v>43.8</v>
      </c>
      <c r="HK38" s="7">
        <v>2.766</v>
      </c>
      <c r="HL38" s="7">
        <v>2.7909999999999999</v>
      </c>
      <c r="HM38" s="7">
        <v>3.3000000000000002E-2</v>
      </c>
      <c r="HN38" s="7">
        <v>0.38900000000000001</v>
      </c>
      <c r="HO38" s="7">
        <v>43.7</v>
      </c>
      <c r="HP38" s="7">
        <v>38.700000000000003</v>
      </c>
      <c r="HQ38" s="7">
        <v>21.739130434782609</v>
      </c>
      <c r="HR38" s="7">
        <v>19.083969465648853</v>
      </c>
      <c r="HS38" s="7">
        <v>4.2239999999999993</v>
      </c>
      <c r="HT38" s="7">
        <v>4.6859999999999999</v>
      </c>
      <c r="HU38" s="7">
        <v>1.7000000000000001E-2</v>
      </c>
      <c r="HV38" s="7">
        <v>0.40200000000000002</v>
      </c>
      <c r="HW38" s="7">
        <v>36.9</v>
      </c>
      <c r="HX38" s="7">
        <v>28.6</v>
      </c>
      <c r="HY38" s="7">
        <v>24.390243902439025</v>
      </c>
      <c r="HZ38" s="7">
        <v>23.041474654377879</v>
      </c>
      <c r="IA38" s="7">
        <v>5.827</v>
      </c>
      <c r="IB38" s="7">
        <v>6.8809999999999993</v>
      </c>
      <c r="IC38" s="7">
        <v>1.4E-2</v>
      </c>
      <c r="ID38" s="7">
        <v>0.30200000000000005</v>
      </c>
      <c r="IE38" s="7">
        <v>17.8</v>
      </c>
      <c r="IF38" s="7">
        <v>23.5</v>
      </c>
      <c r="IG38" s="7">
        <v>18.656716417910445</v>
      </c>
      <c r="IH38" s="7">
        <v>21.551724137931032</v>
      </c>
      <c r="II38" s="7">
        <v>2.7548209366391188</v>
      </c>
      <c r="IJ38" s="7">
        <v>4.2918454935622323</v>
      </c>
      <c r="IK38" s="7">
        <v>2.4711696869851729</v>
      </c>
      <c r="IL38" s="7">
        <v>2.785515320334262</v>
      </c>
      <c r="IM38" s="7">
        <v>1.996007984031936</v>
      </c>
      <c r="IN38" s="7">
        <v>2.1536252692031588</v>
      </c>
    </row>
    <row r="39" spans="1:248">
      <c r="A39" s="47" t="s">
        <v>88</v>
      </c>
      <c r="B39" s="2" t="s">
        <v>8</v>
      </c>
      <c r="C39" s="3" t="s">
        <v>8</v>
      </c>
      <c r="D39" s="4" t="s">
        <v>89</v>
      </c>
      <c r="E39" s="4" t="s">
        <v>15</v>
      </c>
      <c r="F39" s="43" t="s">
        <v>13</v>
      </c>
      <c r="G39" s="4"/>
      <c r="H39" s="4"/>
      <c r="I39" s="4"/>
      <c r="J39" s="4"/>
      <c r="K39" s="4"/>
      <c r="L39" s="4">
        <v>0</v>
      </c>
      <c r="M39" s="4"/>
      <c r="N39" s="4">
        <v>316</v>
      </c>
      <c r="O39" s="4"/>
      <c r="P39" s="4"/>
      <c r="Q39" s="4"/>
      <c r="R39" s="49">
        <v>1200</v>
      </c>
      <c r="S39" s="4" t="s">
        <v>11</v>
      </c>
      <c r="T39" s="4">
        <v>158</v>
      </c>
      <c r="U39" s="4">
        <v>29</v>
      </c>
      <c r="V39" s="4">
        <v>90.2</v>
      </c>
      <c r="W39" s="4">
        <v>81</v>
      </c>
      <c r="X39" s="4">
        <v>58.3</v>
      </c>
      <c r="Y39" s="4">
        <v>17.8</v>
      </c>
      <c r="Z39" s="4">
        <v>23.8</v>
      </c>
      <c r="AA39" s="4">
        <v>6.7693258219999999</v>
      </c>
      <c r="AB39" s="7">
        <v>147.30446520124002</v>
      </c>
      <c r="AC39" s="44">
        <v>16660500</v>
      </c>
      <c r="AD39" s="46" t="s">
        <v>20</v>
      </c>
      <c r="AE39" s="10">
        <v>1</v>
      </c>
      <c r="AF39" s="7" t="s">
        <v>248</v>
      </c>
      <c r="AG39" s="7" t="s">
        <v>248</v>
      </c>
      <c r="AH39" s="7" t="s">
        <v>248</v>
      </c>
      <c r="AI39" s="7">
        <v>0</v>
      </c>
      <c r="AJ39" s="7" t="s">
        <v>248</v>
      </c>
      <c r="AK39" s="7" t="s">
        <v>248</v>
      </c>
      <c r="AL39" s="7" t="s">
        <v>248</v>
      </c>
      <c r="AM39" s="7" t="s">
        <v>248</v>
      </c>
      <c r="AN39" s="7" t="s">
        <v>248</v>
      </c>
      <c r="AO39" s="7" t="s">
        <v>248</v>
      </c>
      <c r="AP39" s="9" t="s">
        <v>248</v>
      </c>
      <c r="AQ39" s="10">
        <v>9</v>
      </c>
      <c r="AR39" s="7">
        <v>1.1819999999999999</v>
      </c>
      <c r="AS39" s="7">
        <v>67.529000000000011</v>
      </c>
      <c r="AT39" s="7">
        <v>0.52700000000000002</v>
      </c>
      <c r="AU39" s="7">
        <v>35.207000000000001</v>
      </c>
      <c r="AV39" s="7" t="s">
        <v>248</v>
      </c>
      <c r="AW39" s="7" t="s">
        <v>248</v>
      </c>
      <c r="AX39" s="7" t="s">
        <v>248</v>
      </c>
      <c r="AY39" s="7">
        <v>40.06</v>
      </c>
      <c r="AZ39" s="7">
        <v>35.5</v>
      </c>
      <c r="BA39" s="7">
        <v>45.4</v>
      </c>
      <c r="BB39" s="7">
        <v>44.2</v>
      </c>
      <c r="BC39" s="7" t="s">
        <v>248</v>
      </c>
      <c r="BD39" s="7" t="s">
        <v>248</v>
      </c>
      <c r="BE39" s="7" t="s">
        <v>248</v>
      </c>
      <c r="BF39" s="7" t="s">
        <v>248</v>
      </c>
      <c r="BG39" s="7" t="s">
        <v>248</v>
      </c>
      <c r="BH39" s="7" t="s">
        <v>248</v>
      </c>
      <c r="BI39" s="7" t="s">
        <v>248</v>
      </c>
      <c r="BJ39" s="7" t="s">
        <v>248</v>
      </c>
      <c r="BK39" s="7">
        <v>19.963000000000001</v>
      </c>
      <c r="BL39" s="7">
        <v>25.602</v>
      </c>
      <c r="BM39" s="7">
        <v>0.05</v>
      </c>
      <c r="BN39" s="7">
        <v>0.20500000000000002</v>
      </c>
      <c r="BO39" s="7">
        <v>39.200000000000003</v>
      </c>
      <c r="BP39" s="7">
        <v>28</v>
      </c>
      <c r="BQ39" s="7">
        <v>38.759689922480618</v>
      </c>
      <c r="BR39" s="7">
        <v>29.411764705882351</v>
      </c>
      <c r="BS39" s="7">
        <v>17.274000000000001</v>
      </c>
      <c r="BT39" s="7">
        <v>24.955000000000005</v>
      </c>
      <c r="BU39" s="7">
        <v>3.5000000000000003E-2</v>
      </c>
      <c r="BV39" s="7">
        <v>0.29600000000000004</v>
      </c>
      <c r="BW39" s="7">
        <v>39</v>
      </c>
      <c r="BX39" s="7">
        <v>31</v>
      </c>
      <c r="BY39" s="7">
        <v>33.112582781456958</v>
      </c>
      <c r="BZ39" s="7">
        <v>27.027027027027028</v>
      </c>
      <c r="CA39" s="7" t="s">
        <v>248</v>
      </c>
      <c r="CB39" s="7" t="s">
        <v>248</v>
      </c>
      <c r="CC39" s="7">
        <v>2.1994134897360702</v>
      </c>
      <c r="CD39" s="7">
        <v>2.1582733812949644</v>
      </c>
      <c r="CE39" s="7">
        <v>2.8195488721804511</v>
      </c>
      <c r="CF39" s="9">
        <v>2.9527559055118111</v>
      </c>
      <c r="CG39" s="10">
        <v>0.34899999999999998</v>
      </c>
      <c r="CH39" s="7">
        <v>48.292999999999992</v>
      </c>
      <c r="CI39" s="7">
        <v>0.13100000000000001</v>
      </c>
      <c r="CJ39" s="7">
        <v>24.08</v>
      </c>
      <c r="CK39" s="7">
        <v>9.6</v>
      </c>
      <c r="CL39" s="7">
        <v>10.7</v>
      </c>
      <c r="CM39" s="7">
        <v>10</v>
      </c>
      <c r="CN39" s="7">
        <v>25.05</v>
      </c>
      <c r="CO39" s="7">
        <v>20.91</v>
      </c>
      <c r="CP39" s="7">
        <v>40.86</v>
      </c>
      <c r="CQ39" s="7">
        <v>42.07</v>
      </c>
      <c r="CR39" s="7">
        <v>16.11</v>
      </c>
      <c r="CS39" s="7">
        <v>17.143000000000001</v>
      </c>
      <c r="CT39" s="7">
        <v>2.5999999999999999E-2</v>
      </c>
      <c r="CU39" s="7">
        <v>0.54100000000000004</v>
      </c>
      <c r="CV39" s="7">
        <v>32.4</v>
      </c>
      <c r="CW39" s="7">
        <v>28.5</v>
      </c>
      <c r="CX39" s="7">
        <v>14.409221902017292</v>
      </c>
      <c r="CY39" s="7">
        <v>21.09704641350211</v>
      </c>
      <c r="CZ39" s="7">
        <v>36.064999999999998</v>
      </c>
      <c r="DA39" s="7">
        <v>40.503000000000007</v>
      </c>
      <c r="DB39" s="7">
        <v>3.9E-2</v>
      </c>
      <c r="DC39" s="7">
        <v>0.65400000000000003</v>
      </c>
      <c r="DD39" s="7">
        <v>30</v>
      </c>
      <c r="DE39" s="7">
        <v>20.2</v>
      </c>
      <c r="DF39" s="7">
        <v>18.587360594795538</v>
      </c>
      <c r="DG39" s="7">
        <v>18.315018315018314</v>
      </c>
      <c r="DH39" s="7">
        <v>37.268999999999998</v>
      </c>
      <c r="DI39" s="7">
        <v>30.495999999999999</v>
      </c>
      <c r="DJ39" s="7">
        <v>3.3000000000000002E-2</v>
      </c>
      <c r="DK39" s="7">
        <v>0.753</v>
      </c>
      <c r="DL39" s="7">
        <v>24.5</v>
      </c>
      <c r="DM39" s="7">
        <v>22.6</v>
      </c>
      <c r="DN39" s="7">
        <v>21.929824561403507</v>
      </c>
      <c r="DO39" s="7">
        <v>18.796992481203006</v>
      </c>
      <c r="DP39" s="7">
        <v>0.60496067755595895</v>
      </c>
      <c r="DQ39" s="7">
        <v>0.94309965419679342</v>
      </c>
      <c r="DR39" s="7">
        <v>1.5682174594877156</v>
      </c>
      <c r="DS39" s="7">
        <v>1.6163793103448274</v>
      </c>
      <c r="DT39" s="7">
        <v>2.6978417266187047</v>
      </c>
      <c r="DU39" s="38">
        <v>2.6572187776793621</v>
      </c>
      <c r="DV39" s="7">
        <v>0.34200000000000003</v>
      </c>
      <c r="DW39" s="7">
        <v>19.666</v>
      </c>
      <c r="DX39" s="7">
        <v>9.7000000000000003E-2</v>
      </c>
      <c r="DY39" s="7">
        <v>7.7579999999999991</v>
      </c>
      <c r="DZ39" s="7">
        <v>26.8</v>
      </c>
      <c r="EA39" s="7">
        <v>36.9</v>
      </c>
      <c r="EB39" s="7">
        <v>15.3</v>
      </c>
      <c r="EC39" s="7">
        <v>26.8</v>
      </c>
      <c r="ED39" s="7">
        <v>36.9</v>
      </c>
      <c r="EE39" s="7">
        <v>63.3</v>
      </c>
      <c r="EF39" s="7">
        <v>55.9</v>
      </c>
      <c r="EG39" s="7">
        <v>5.5609999999999999</v>
      </c>
      <c r="EH39" s="7">
        <v>4.4909999999999997</v>
      </c>
      <c r="EI39" s="7">
        <v>3.1E-2</v>
      </c>
      <c r="EJ39" s="7">
        <v>0.371</v>
      </c>
      <c r="EK39" s="7">
        <v>19</v>
      </c>
      <c r="EL39" s="7">
        <v>40.200000000000003</v>
      </c>
      <c r="EM39" s="7">
        <v>18.656716417910445</v>
      </c>
      <c r="EN39" s="7">
        <v>20.5761316872428</v>
      </c>
      <c r="EO39" s="7">
        <v>14.739000000000001</v>
      </c>
      <c r="EP39" s="7">
        <v>14.642999999999999</v>
      </c>
      <c r="EQ39" s="7">
        <v>2.8000000000000001E-2</v>
      </c>
      <c r="ER39" s="7">
        <v>0.58000000000000007</v>
      </c>
      <c r="ES39" s="7">
        <v>42.6</v>
      </c>
      <c r="ET39" s="7">
        <v>36.299999999999997</v>
      </c>
      <c r="EU39" s="7">
        <v>21.929824561403507</v>
      </c>
      <c r="EV39" s="7">
        <v>18.050541516245485</v>
      </c>
      <c r="EW39" s="7">
        <v>16.413</v>
      </c>
      <c r="EX39" s="7">
        <v>19.802999999999997</v>
      </c>
      <c r="EY39" s="7">
        <v>2.9000000000000001E-2</v>
      </c>
      <c r="EZ39" s="7">
        <v>0.51900000000000002</v>
      </c>
      <c r="FA39" s="7">
        <v>49.1</v>
      </c>
      <c r="FB39" s="7">
        <v>39.799999999999997</v>
      </c>
      <c r="FC39" s="7">
        <v>25</v>
      </c>
      <c r="FD39" s="7">
        <v>18.587360594795538</v>
      </c>
      <c r="FE39" s="7">
        <v>1.3901760889712698</v>
      </c>
      <c r="FF39" s="7">
        <v>1.6769144773616547</v>
      </c>
      <c r="FG39" s="7">
        <v>2.3885350318471339</v>
      </c>
      <c r="FH39" s="7">
        <v>2.0949720670391061</v>
      </c>
      <c r="FI39" s="7">
        <v>3.8119440914866582</v>
      </c>
      <c r="FJ39" s="38">
        <v>3.6585365853658538</v>
      </c>
      <c r="FK39" s="7">
        <v>0.14299999999999999</v>
      </c>
      <c r="FL39" s="7">
        <v>19.774000000000001</v>
      </c>
      <c r="FM39" s="7">
        <v>4.9000000000000002E-2</v>
      </c>
      <c r="FN39" s="7">
        <v>8.2759999999999998</v>
      </c>
      <c r="FO39" s="7">
        <v>18.2</v>
      </c>
      <c r="FP39" s="7">
        <v>16.399999999999999</v>
      </c>
      <c r="FQ39" s="7">
        <v>15.2</v>
      </c>
      <c r="FR39" s="7">
        <v>30.5</v>
      </c>
      <c r="FS39" s="7">
        <v>29.8</v>
      </c>
      <c r="FT39" s="7">
        <v>31.8</v>
      </c>
      <c r="FU39" s="7">
        <v>19.7</v>
      </c>
      <c r="FV39" s="7">
        <v>9.8070000000000004</v>
      </c>
      <c r="FW39" s="7">
        <v>9.5240000000000009</v>
      </c>
      <c r="FX39" s="7">
        <v>2.3E-2</v>
      </c>
      <c r="FY39" s="7">
        <v>0.32</v>
      </c>
      <c r="FZ39" s="7">
        <v>30.8</v>
      </c>
      <c r="GA39" s="7">
        <v>22.6</v>
      </c>
      <c r="GB39" s="7">
        <v>17.605633802816904</v>
      </c>
      <c r="GC39" s="7">
        <v>17.730496453900709</v>
      </c>
      <c r="GD39" s="7">
        <v>17.745000000000001</v>
      </c>
      <c r="GE39" s="7">
        <v>17.23</v>
      </c>
      <c r="GF39" s="7">
        <v>2.1000000000000001E-2</v>
      </c>
      <c r="GG39" s="7">
        <v>0.63300000000000012</v>
      </c>
      <c r="GH39" s="7">
        <v>31.8</v>
      </c>
      <c r="GI39" s="7">
        <v>24.8</v>
      </c>
      <c r="GJ39" s="7">
        <v>18.050541516245485</v>
      </c>
      <c r="GK39" s="7">
        <v>13.92757660167131</v>
      </c>
      <c r="GL39" s="7">
        <v>22.975999999999999</v>
      </c>
      <c r="GM39" s="7">
        <v>23.060000000000002</v>
      </c>
      <c r="GN39" s="7">
        <v>1.9E-2</v>
      </c>
      <c r="GO39" s="7">
        <v>0.496</v>
      </c>
      <c r="GP39" s="7">
        <v>23.1</v>
      </c>
      <c r="GQ39" s="7">
        <v>26.5</v>
      </c>
      <c r="GR39" s="7">
        <v>13.297872340425531</v>
      </c>
      <c r="GS39" s="7">
        <v>12.88659793814433</v>
      </c>
      <c r="GT39" s="7">
        <v>1.1641443538998837</v>
      </c>
      <c r="GU39" s="7">
        <v>1.0431154381084839</v>
      </c>
      <c r="GV39" s="7">
        <v>1.4822134387351777</v>
      </c>
      <c r="GW39" s="7">
        <v>1.41643059490085</v>
      </c>
      <c r="GX39" s="7">
        <v>1.3966480446927374</v>
      </c>
      <c r="GY39" s="38">
        <v>1.454192922927775</v>
      </c>
      <c r="GZ39" s="7">
        <v>0.40600000000000003</v>
      </c>
      <c r="HA39" s="7">
        <v>40.884</v>
      </c>
      <c r="HB39" s="7">
        <v>0.154</v>
      </c>
      <c r="HC39" s="7">
        <v>19.346</v>
      </c>
      <c r="HD39" s="7">
        <v>13.2</v>
      </c>
      <c r="HE39" s="7">
        <v>16.600000000000001</v>
      </c>
      <c r="HF39" s="7">
        <v>15.6</v>
      </c>
      <c r="HG39" s="7">
        <v>39.1</v>
      </c>
      <c r="HH39" s="7">
        <v>43.4</v>
      </c>
      <c r="HI39" s="7">
        <v>50.7</v>
      </c>
      <c r="HJ39" s="7">
        <v>33.299999999999997</v>
      </c>
      <c r="HK39" s="7">
        <v>20.202999999999999</v>
      </c>
      <c r="HL39" s="7">
        <v>19.253999999999998</v>
      </c>
      <c r="HM39" s="7">
        <v>4.1000000000000002E-2</v>
      </c>
      <c r="HN39" s="7">
        <v>0.36499999999999999</v>
      </c>
      <c r="HO39" s="7">
        <v>43.4</v>
      </c>
      <c r="HP39" s="7">
        <v>42.8</v>
      </c>
      <c r="HQ39" s="7">
        <v>26.881720430107528</v>
      </c>
      <c r="HR39" s="7">
        <v>22.123893805309734</v>
      </c>
      <c r="HS39" s="7">
        <v>36.715999999999994</v>
      </c>
      <c r="HT39" s="7">
        <v>36.224999999999994</v>
      </c>
      <c r="HU39" s="7">
        <v>6.7000000000000004E-2</v>
      </c>
      <c r="HV39" s="7">
        <v>0.441</v>
      </c>
      <c r="HW39" s="7">
        <v>44.6</v>
      </c>
      <c r="HX39" s="7">
        <v>40.299999999999997</v>
      </c>
      <c r="HY39" s="7">
        <v>21.551724137931032</v>
      </c>
      <c r="HZ39" s="7">
        <v>21.008403361344538</v>
      </c>
      <c r="IA39" s="7">
        <v>18.798999999999999</v>
      </c>
      <c r="IB39" s="7">
        <v>25.294999999999998</v>
      </c>
      <c r="IC39" s="7">
        <v>6.0999999999999999E-2</v>
      </c>
      <c r="ID39" s="7">
        <v>0.45600000000000002</v>
      </c>
      <c r="IE39" s="7">
        <v>22.6</v>
      </c>
      <c r="IF39" s="7">
        <v>32.9</v>
      </c>
      <c r="IG39" s="7">
        <v>22.026431718061673</v>
      </c>
      <c r="IH39" s="7">
        <v>14.88095238095238</v>
      </c>
      <c r="II39" s="7">
        <v>1.0842067220816769</v>
      </c>
      <c r="IJ39" s="7">
        <v>1.1206574523720583</v>
      </c>
      <c r="IK39" s="7">
        <v>1.6411378555798686</v>
      </c>
      <c r="IL39" s="7">
        <v>2.5402201524132089</v>
      </c>
      <c r="IM39" s="7">
        <v>2.2140221402214024</v>
      </c>
      <c r="IN39" s="7">
        <v>1.594896331738437</v>
      </c>
    </row>
    <row r="40" spans="1:248">
      <c r="A40" s="47" t="s">
        <v>90</v>
      </c>
      <c r="B40" s="45" t="s">
        <v>7</v>
      </c>
      <c r="C40" s="3" t="s">
        <v>8</v>
      </c>
      <c r="D40" s="4" t="s">
        <v>91</v>
      </c>
      <c r="E40" s="4" t="s">
        <v>15</v>
      </c>
      <c r="F40" s="43" t="s">
        <v>13</v>
      </c>
      <c r="G40" s="4"/>
      <c r="H40" s="4"/>
      <c r="I40" s="4"/>
      <c r="J40" s="4"/>
      <c r="K40" s="4"/>
      <c r="L40" s="4">
        <v>0</v>
      </c>
      <c r="M40" s="4"/>
      <c r="N40" s="4">
        <v>114</v>
      </c>
      <c r="O40" s="4"/>
      <c r="P40" s="4"/>
      <c r="Q40" s="4"/>
      <c r="R40" s="4">
        <v>61</v>
      </c>
      <c r="S40" s="4" t="s">
        <v>92</v>
      </c>
      <c r="T40" s="4">
        <v>75</v>
      </c>
      <c r="U40" s="4">
        <v>34.5</v>
      </c>
      <c r="V40" s="4">
        <v>24.5</v>
      </c>
      <c r="W40" s="4">
        <v>30.3</v>
      </c>
      <c r="X40" s="4">
        <v>15.1</v>
      </c>
      <c r="Y40" s="4">
        <v>4.2</v>
      </c>
      <c r="Z40" s="4">
        <v>5.7</v>
      </c>
      <c r="AA40" s="7">
        <v>23.187153500000001</v>
      </c>
      <c r="AB40" s="7">
        <v>57.609634875000005</v>
      </c>
      <c r="AC40" s="44"/>
      <c r="AD40" s="46"/>
      <c r="AE40" s="10">
        <v>1</v>
      </c>
      <c r="AF40" s="7" t="s">
        <v>248</v>
      </c>
      <c r="AG40" s="7" t="s">
        <v>248</v>
      </c>
      <c r="AH40" s="7" t="s">
        <v>248</v>
      </c>
      <c r="AI40" s="7">
        <v>1</v>
      </c>
      <c r="AJ40" s="7" t="s">
        <v>248</v>
      </c>
      <c r="AK40" s="7" t="s">
        <v>248</v>
      </c>
      <c r="AL40" s="7" t="s">
        <v>248</v>
      </c>
      <c r="AM40" s="7" t="s">
        <v>248</v>
      </c>
      <c r="AN40" s="7" t="s">
        <v>248</v>
      </c>
      <c r="AO40" s="7" t="s">
        <v>248</v>
      </c>
      <c r="AP40" s="9" t="s">
        <v>248</v>
      </c>
      <c r="AQ40" s="10">
        <v>3</v>
      </c>
      <c r="AR40" s="7">
        <v>0.72499999999999998</v>
      </c>
      <c r="AS40" s="7">
        <v>41.420999999999999</v>
      </c>
      <c r="AT40" s="7">
        <v>0.28899999999999998</v>
      </c>
      <c r="AU40" s="7">
        <v>21.326999999999998</v>
      </c>
      <c r="AV40" s="7">
        <v>16.7</v>
      </c>
      <c r="AW40" s="7">
        <v>31.9</v>
      </c>
      <c r="AX40" s="7">
        <v>17.899999999999999</v>
      </c>
      <c r="AY40" s="7">
        <v>24.7</v>
      </c>
      <c r="AZ40" s="7">
        <v>33.299999999999997</v>
      </c>
      <c r="BA40" s="7">
        <v>24.1</v>
      </c>
      <c r="BB40" s="7">
        <v>47</v>
      </c>
      <c r="BC40" s="7">
        <v>0.46</v>
      </c>
      <c r="BD40" s="7">
        <v>0.63300000000000001</v>
      </c>
      <c r="BE40" s="7">
        <v>8.0000000000000002E-3</v>
      </c>
      <c r="BF40" s="7">
        <v>8.2000000000000003E-2</v>
      </c>
      <c r="BG40" s="7">
        <v>35.9</v>
      </c>
      <c r="BH40" s="7">
        <v>32.700000000000003</v>
      </c>
      <c r="BI40" s="7">
        <v>43.103448275862064</v>
      </c>
      <c r="BJ40" s="7">
        <v>43.859649122807014</v>
      </c>
      <c r="BK40" s="7">
        <v>7.5459999999999994</v>
      </c>
      <c r="BL40" s="7">
        <v>13.818</v>
      </c>
      <c r="BM40" s="7">
        <v>1.4999999999999999E-2</v>
      </c>
      <c r="BN40" s="7">
        <v>0.54600000000000004</v>
      </c>
      <c r="BO40" s="7">
        <v>35.299999999999997</v>
      </c>
      <c r="BP40" s="7">
        <v>32.799999999999997</v>
      </c>
      <c r="BQ40" s="7">
        <v>31.847133757961782</v>
      </c>
      <c r="BR40" s="7">
        <v>30.864197530864196</v>
      </c>
      <c r="BS40" s="7">
        <v>8.0069999999999997</v>
      </c>
      <c r="BT40" s="7">
        <v>15.317</v>
      </c>
      <c r="BU40" s="7">
        <v>2.9000000000000001E-2</v>
      </c>
      <c r="BV40" s="7">
        <v>0.24199999999999999</v>
      </c>
      <c r="BW40" s="7">
        <v>28.6</v>
      </c>
      <c r="BX40" s="7">
        <v>24.4</v>
      </c>
      <c r="BY40" s="7">
        <v>38.46153846153846</v>
      </c>
      <c r="BZ40" s="7">
        <v>33.783783783783782</v>
      </c>
      <c r="CA40" s="7">
        <v>2.6155187445510024</v>
      </c>
      <c r="CB40" s="7">
        <v>3.6900369003690034</v>
      </c>
      <c r="CC40" s="7">
        <v>2.1413276231263385</v>
      </c>
      <c r="CD40" s="7">
        <v>3.3936651583710407</v>
      </c>
      <c r="CE40" s="7">
        <v>2.8571428571428572</v>
      </c>
      <c r="CF40" s="9">
        <v>3.9735099337748343</v>
      </c>
      <c r="CG40" s="10">
        <v>0.14299999999999999</v>
      </c>
      <c r="CH40" s="7">
        <v>23.091000000000001</v>
      </c>
      <c r="CI40" s="7">
        <v>6.5000000000000002E-2</v>
      </c>
      <c r="CJ40" s="7">
        <v>15.293000000000001</v>
      </c>
      <c r="CK40" s="7">
        <v>12.4</v>
      </c>
      <c r="CL40" s="7">
        <v>12.2</v>
      </c>
      <c r="CM40" s="7">
        <v>14.2</v>
      </c>
      <c r="CN40" s="7">
        <v>26.4</v>
      </c>
      <c r="CO40" s="7">
        <v>36</v>
      </c>
      <c r="CP40" s="7">
        <v>37.799999999999997</v>
      </c>
      <c r="CQ40" s="7">
        <v>38.6</v>
      </c>
      <c r="CR40" s="7">
        <v>1.4</v>
      </c>
      <c r="CS40" s="7">
        <v>1.871</v>
      </c>
      <c r="CT40" s="7">
        <v>1.2E-2</v>
      </c>
      <c r="CU40" s="7">
        <v>0.40100000000000002</v>
      </c>
      <c r="CV40" s="7">
        <v>21.7</v>
      </c>
      <c r="CW40" s="7">
        <v>21.3</v>
      </c>
      <c r="CX40" s="7">
        <v>17.605633802816904</v>
      </c>
      <c r="CY40" s="7">
        <v>19.083969465648853</v>
      </c>
      <c r="CZ40" s="7">
        <v>9.4879999999999995</v>
      </c>
      <c r="DA40" s="7">
        <v>10.824000000000002</v>
      </c>
      <c r="DB40" s="7">
        <v>2.1999999999999999E-2</v>
      </c>
      <c r="DC40" s="7">
        <v>0.49</v>
      </c>
      <c r="DD40" s="7">
        <v>24.3</v>
      </c>
      <c r="DE40" s="7">
        <v>22.5</v>
      </c>
      <c r="DF40" s="7">
        <v>25.252525252525253</v>
      </c>
      <c r="DG40" s="7">
        <v>24.154589371980677</v>
      </c>
      <c r="DH40" s="7">
        <v>12.462000000000002</v>
      </c>
      <c r="DI40" s="7">
        <v>10.587</v>
      </c>
      <c r="DJ40" s="7">
        <v>1.6E-2</v>
      </c>
      <c r="DK40" s="7">
        <v>0.28100000000000003</v>
      </c>
      <c r="DL40" s="7">
        <v>22.8</v>
      </c>
      <c r="DM40" s="7">
        <v>25.5</v>
      </c>
      <c r="DN40" s="7">
        <v>27.777777777777779</v>
      </c>
      <c r="DO40" s="7">
        <v>27.624309392265193</v>
      </c>
      <c r="DP40" s="7">
        <v>1.3315579227696404</v>
      </c>
      <c r="DQ40" s="7">
        <v>1.7899761336515514</v>
      </c>
      <c r="DR40" s="7">
        <v>2.8763183125599237</v>
      </c>
      <c r="DS40" s="7">
        <v>3.2051282051282048</v>
      </c>
      <c r="DT40" s="7">
        <v>3.0643513789581207</v>
      </c>
      <c r="DU40" s="38">
        <v>3.9215686274509802</v>
      </c>
      <c r="DV40" s="7">
        <v>0.29899999999999999</v>
      </c>
      <c r="DW40" s="7">
        <v>20.472191950464396</v>
      </c>
      <c r="DX40" s="7">
        <v>9.0999999999999998E-2</v>
      </c>
      <c r="DY40" s="7">
        <v>12.245000000000001</v>
      </c>
      <c r="DZ40" s="7">
        <v>9.5</v>
      </c>
      <c r="EA40" s="7">
        <v>10.5</v>
      </c>
      <c r="EB40" s="7">
        <v>12.3</v>
      </c>
      <c r="EC40" s="7">
        <v>32</v>
      </c>
      <c r="ED40" s="7">
        <v>29.4</v>
      </c>
      <c r="EE40" s="7">
        <v>48.5</v>
      </c>
      <c r="EF40" s="7">
        <v>49.2</v>
      </c>
      <c r="EG40" s="7">
        <v>0.94399999999999995</v>
      </c>
      <c r="EH40" s="7">
        <v>1.1220000000000001</v>
      </c>
      <c r="EI40" s="7">
        <v>2.1999999999999999E-2</v>
      </c>
      <c r="EJ40" s="7">
        <v>0.252</v>
      </c>
      <c r="EK40" s="7">
        <v>37.200000000000003</v>
      </c>
      <c r="EL40" s="7">
        <v>23.4</v>
      </c>
      <c r="EM40" s="7">
        <v>25.125628140703515</v>
      </c>
      <c r="EN40" s="7">
        <v>21.186440677966104</v>
      </c>
      <c r="EO40" s="7">
        <v>9.7910000000000004</v>
      </c>
      <c r="EP40" s="7">
        <v>11.523999999999999</v>
      </c>
      <c r="EQ40" s="7">
        <v>1.9E-2</v>
      </c>
      <c r="ER40" s="7">
        <v>0.41899999999999998</v>
      </c>
      <c r="ES40" s="7">
        <v>20.2</v>
      </c>
      <c r="ET40" s="7">
        <v>18.399999999999999</v>
      </c>
      <c r="EU40" s="7">
        <v>25.906735751295336</v>
      </c>
      <c r="EV40" s="7">
        <v>18.726591760299623</v>
      </c>
      <c r="EW40" s="7">
        <v>10.672999999999998</v>
      </c>
      <c r="EX40" s="7">
        <v>10.140999999999998</v>
      </c>
      <c r="EY40" s="7">
        <v>1.6E-2</v>
      </c>
      <c r="EZ40" s="7">
        <v>0.38700000000000001</v>
      </c>
      <c r="FA40" s="7">
        <v>25.1</v>
      </c>
      <c r="FB40" s="7">
        <v>33.1</v>
      </c>
      <c r="FC40" s="7">
        <v>24.875621890547261</v>
      </c>
      <c r="FD40" s="7">
        <v>20.66115702479339</v>
      </c>
      <c r="FE40" s="7">
        <v>1.784651992861392</v>
      </c>
      <c r="FF40" s="7">
        <v>1.5625</v>
      </c>
      <c r="FG40" s="7">
        <v>2.6978417266187047</v>
      </c>
      <c r="FH40" s="7">
        <v>2.770083102493075</v>
      </c>
      <c r="FI40" s="7">
        <v>2.5316455696202529</v>
      </c>
      <c r="FJ40" s="38">
        <v>3.7593984962406015</v>
      </c>
      <c r="FK40" s="7">
        <v>3.9E-2</v>
      </c>
      <c r="FL40" s="7">
        <v>14.150999999999998</v>
      </c>
      <c r="FM40" s="7">
        <v>0.03</v>
      </c>
      <c r="FN40" s="7">
        <v>5.6120000000000001</v>
      </c>
      <c r="FO40" s="7">
        <v>12.2</v>
      </c>
      <c r="FP40" s="7">
        <v>15.5</v>
      </c>
      <c r="FQ40" s="7">
        <v>20.9</v>
      </c>
      <c r="FR40" s="7">
        <v>21</v>
      </c>
      <c r="FS40" s="7">
        <v>24.1</v>
      </c>
      <c r="FT40" s="7">
        <v>24.5</v>
      </c>
      <c r="FU40" s="7">
        <v>41.7</v>
      </c>
      <c r="FV40" s="7">
        <v>4.0060000000000002</v>
      </c>
      <c r="FW40" s="7">
        <v>4.1589999999999998</v>
      </c>
      <c r="FX40" s="7">
        <v>1.7999999999999999E-2</v>
      </c>
      <c r="FY40" s="7">
        <v>0.35899999999999999</v>
      </c>
      <c r="FZ40" s="7">
        <v>26.9</v>
      </c>
      <c r="GA40" s="7">
        <v>27.5</v>
      </c>
      <c r="GB40" s="7">
        <v>18.248175182481749</v>
      </c>
      <c r="GC40" s="7">
        <v>18.450184501845015</v>
      </c>
      <c r="GD40" s="7">
        <v>9.240000000000002</v>
      </c>
      <c r="GE40" s="7">
        <v>9.0530000000000008</v>
      </c>
      <c r="GF40" s="7">
        <v>0.01</v>
      </c>
      <c r="GG40" s="7">
        <v>0.55000000000000004</v>
      </c>
      <c r="GH40" s="7">
        <v>23.5</v>
      </c>
      <c r="GI40" s="7">
        <v>22.5</v>
      </c>
      <c r="GJ40" s="7">
        <v>17.605633802816904</v>
      </c>
      <c r="GK40" s="7">
        <v>17.006802721088437</v>
      </c>
      <c r="GL40" s="7">
        <v>8.9550000000000001</v>
      </c>
      <c r="GM40" s="7">
        <v>8.3789999999999996</v>
      </c>
      <c r="GN40" s="7">
        <v>3.4000000000000002E-2</v>
      </c>
      <c r="GO40" s="7">
        <v>1.2519999999999998</v>
      </c>
      <c r="GP40" s="7">
        <v>29.9</v>
      </c>
      <c r="GQ40" s="7">
        <v>35.799999999999997</v>
      </c>
      <c r="GR40" s="7">
        <v>19.685039370078741</v>
      </c>
      <c r="GS40" s="7">
        <v>23.148148148148149</v>
      </c>
      <c r="GT40" s="7">
        <v>1.9404915912031051</v>
      </c>
      <c r="GU40" s="7">
        <v>3.8216560509554141</v>
      </c>
      <c r="GV40" s="7">
        <v>3.3185840707964602</v>
      </c>
      <c r="GW40" s="7">
        <v>2.0325203252032522</v>
      </c>
      <c r="GX40" s="7">
        <v>2.4999999999999996</v>
      </c>
      <c r="GY40" s="38">
        <v>2.7149321266968327</v>
      </c>
      <c r="GZ40" s="7">
        <v>5.6000000000000001E-2</v>
      </c>
      <c r="HA40" s="7">
        <v>9.1209999999999987</v>
      </c>
      <c r="HB40" s="7">
        <v>3.2000000000000001E-2</v>
      </c>
      <c r="HC40" s="7">
        <v>5.7620000000000005</v>
      </c>
      <c r="HD40" s="7">
        <v>15.4</v>
      </c>
      <c r="HE40" s="7">
        <v>19.2</v>
      </c>
      <c r="HF40" s="7">
        <v>20.7</v>
      </c>
      <c r="HG40" s="7">
        <v>32</v>
      </c>
      <c r="HH40" s="7">
        <v>26.1</v>
      </c>
      <c r="HI40" s="7">
        <v>36.700000000000003</v>
      </c>
      <c r="HJ40" s="7">
        <v>27.5</v>
      </c>
      <c r="HK40" s="7">
        <v>4.8369999999999997</v>
      </c>
      <c r="HL40" s="7">
        <v>4.8759999999999994</v>
      </c>
      <c r="HM40" s="7">
        <v>3.1E-2</v>
      </c>
      <c r="HN40" s="7">
        <v>0.27100000000000002</v>
      </c>
      <c r="HO40" s="7">
        <v>36.700000000000003</v>
      </c>
      <c r="HP40" s="7">
        <v>31.1</v>
      </c>
      <c r="HQ40" s="7">
        <v>19.379844961240309</v>
      </c>
      <c r="HR40" s="7">
        <v>21.008403361344538</v>
      </c>
      <c r="HS40" s="7">
        <v>7.6309999999999993</v>
      </c>
      <c r="HT40" s="7">
        <v>9.1039999999999992</v>
      </c>
      <c r="HU40" s="7">
        <v>1.7999999999999999E-2</v>
      </c>
      <c r="HV40" s="7">
        <v>0.51500000000000001</v>
      </c>
      <c r="HW40" s="7">
        <v>35</v>
      </c>
      <c r="HX40" s="7">
        <v>21.4</v>
      </c>
      <c r="HY40" s="7">
        <v>21.008403361344538</v>
      </c>
      <c r="HZ40" s="7">
        <v>22.123893805309734</v>
      </c>
      <c r="IA40" s="7">
        <v>7.5739999999999998</v>
      </c>
      <c r="IB40" s="7">
        <v>8.5920000000000005</v>
      </c>
      <c r="IC40" s="7">
        <v>1.2E-2</v>
      </c>
      <c r="ID40" s="7">
        <v>0.50900000000000001</v>
      </c>
      <c r="IE40" s="7">
        <v>27.1</v>
      </c>
      <c r="IF40" s="7">
        <v>22</v>
      </c>
      <c r="IG40" s="7">
        <v>19.305019305019304</v>
      </c>
      <c r="IH40" s="7">
        <v>18.518518518518519</v>
      </c>
      <c r="II40" s="7">
        <v>2.192982456140351</v>
      </c>
      <c r="IJ40" s="7">
        <v>2.2010271460014672</v>
      </c>
      <c r="IK40" s="7">
        <v>2.9910269192422736</v>
      </c>
      <c r="IL40" s="7">
        <v>3.1678986272439285</v>
      </c>
      <c r="IM40" s="7">
        <v>2.7726432532347505</v>
      </c>
      <c r="IN40" s="7">
        <v>1.7605633802816902</v>
      </c>
    </row>
    <row r="41" spans="1:248">
      <c r="A41" s="47" t="s">
        <v>93</v>
      </c>
      <c r="B41" s="2" t="s">
        <v>8</v>
      </c>
      <c r="C41" s="3" t="s">
        <v>8</v>
      </c>
      <c r="D41" s="4" t="s">
        <v>94</v>
      </c>
      <c r="E41" s="4" t="s">
        <v>9</v>
      </c>
      <c r="F41" s="43" t="s">
        <v>13</v>
      </c>
      <c r="G41" s="5" t="s">
        <v>7</v>
      </c>
      <c r="H41" s="4"/>
      <c r="I41" s="4"/>
      <c r="J41" s="4"/>
      <c r="K41" s="4"/>
      <c r="L41" s="4">
        <v>1</v>
      </c>
      <c r="M41" s="4" t="s">
        <v>81</v>
      </c>
      <c r="N41" s="4">
        <v>393</v>
      </c>
      <c r="O41" s="4">
        <v>1334</v>
      </c>
      <c r="P41" s="4">
        <v>1251</v>
      </c>
      <c r="Q41" s="4">
        <v>2.7898519887110187E-2</v>
      </c>
      <c r="R41" s="4">
        <v>1292.5</v>
      </c>
      <c r="S41" s="4" t="s">
        <v>11</v>
      </c>
      <c r="T41" s="4">
        <v>183</v>
      </c>
      <c r="U41" s="4">
        <v>93.7</v>
      </c>
      <c r="V41" s="4">
        <v>78</v>
      </c>
      <c r="W41" s="4">
        <v>77.099999999999994</v>
      </c>
      <c r="X41" s="4">
        <v>41.9</v>
      </c>
      <c r="Y41" s="4">
        <v>13.2</v>
      </c>
      <c r="Z41" s="4">
        <v>19.7</v>
      </c>
      <c r="AA41" s="7">
        <v>10.61442649</v>
      </c>
      <c r="AB41" s="7">
        <v>163.57559952330001</v>
      </c>
      <c r="AC41" s="44">
        <v>5529800</v>
      </c>
      <c r="AD41" s="46" t="s">
        <v>20</v>
      </c>
      <c r="AE41" s="10">
        <v>1</v>
      </c>
      <c r="AF41" s="7" t="s">
        <v>248</v>
      </c>
      <c r="AG41" s="7" t="s">
        <v>248</v>
      </c>
      <c r="AH41" s="7" t="s">
        <v>248</v>
      </c>
      <c r="AI41" s="7">
        <v>0</v>
      </c>
      <c r="AJ41" s="7" t="s">
        <v>248</v>
      </c>
      <c r="AK41" s="7" t="s">
        <v>248</v>
      </c>
      <c r="AL41" s="7" t="s">
        <v>248</v>
      </c>
      <c r="AM41" s="7" t="s">
        <v>248</v>
      </c>
      <c r="AN41" s="7" t="s">
        <v>248</v>
      </c>
      <c r="AO41" s="7" t="s">
        <v>248</v>
      </c>
      <c r="AP41" s="9" t="s">
        <v>248</v>
      </c>
      <c r="AQ41" s="10">
        <v>5</v>
      </c>
      <c r="AR41" s="7">
        <v>1.006</v>
      </c>
      <c r="AS41" s="7">
        <v>66.736000000000004</v>
      </c>
      <c r="AT41" s="7">
        <v>0.41299999999999998</v>
      </c>
      <c r="AU41" s="7">
        <v>30.379999999999995</v>
      </c>
      <c r="AV41" s="7" t="s">
        <v>248</v>
      </c>
      <c r="AW41" s="7" t="s">
        <v>248</v>
      </c>
      <c r="AX41" s="7" t="s">
        <v>248</v>
      </c>
      <c r="AY41" s="7">
        <v>29.8</v>
      </c>
      <c r="AZ41" s="7">
        <v>32.299999999999997</v>
      </c>
      <c r="BA41" s="7">
        <v>30.6</v>
      </c>
      <c r="BB41" s="7">
        <v>33.9</v>
      </c>
      <c r="BC41" s="7" t="s">
        <v>248</v>
      </c>
      <c r="BD41" s="7" t="s">
        <v>248</v>
      </c>
      <c r="BE41" s="7" t="s">
        <v>248</v>
      </c>
      <c r="BF41" s="7" t="s">
        <v>248</v>
      </c>
      <c r="BG41" s="7" t="s">
        <v>248</v>
      </c>
      <c r="BH41" s="7" t="s">
        <v>248</v>
      </c>
      <c r="BI41" s="7" t="s">
        <v>248</v>
      </c>
      <c r="BJ41" s="7" t="s">
        <v>248</v>
      </c>
      <c r="BK41" s="7">
        <v>17.015000000000001</v>
      </c>
      <c r="BL41" s="7">
        <v>22.371999999999996</v>
      </c>
      <c r="BM41" s="7">
        <v>3.7999999999999999E-2</v>
      </c>
      <c r="BN41" s="7">
        <v>0.64600000000000002</v>
      </c>
      <c r="BO41" s="7">
        <v>35.700000000000003</v>
      </c>
      <c r="BP41" s="7">
        <v>34.4</v>
      </c>
      <c r="BQ41" s="7">
        <v>31.055900621118013</v>
      </c>
      <c r="BR41" s="7">
        <v>25</v>
      </c>
      <c r="BS41" s="7">
        <v>18.782999999999998</v>
      </c>
      <c r="BT41" s="7">
        <v>29.041999999999998</v>
      </c>
      <c r="BU41" s="7">
        <v>3.5999999999999997E-2</v>
      </c>
      <c r="BV41" s="7">
        <v>0.64100000000000001</v>
      </c>
      <c r="BW41" s="7">
        <v>31</v>
      </c>
      <c r="BX41" s="7">
        <v>32.5</v>
      </c>
      <c r="BY41" s="7">
        <v>34.965034965034967</v>
      </c>
      <c r="BZ41" s="7">
        <v>24.509803921568629</v>
      </c>
      <c r="CA41" s="7" t="s">
        <v>248</v>
      </c>
      <c r="CB41" s="7" t="s">
        <v>248</v>
      </c>
      <c r="CC41" s="7">
        <v>2.0547945205479454</v>
      </c>
      <c r="CD41" s="7">
        <v>2.1261516654854713</v>
      </c>
      <c r="CE41" s="7">
        <v>2.0632737276478679</v>
      </c>
      <c r="CF41" s="9">
        <v>2.512562814070352</v>
      </c>
      <c r="CG41" s="10">
        <v>0.73699999999999999</v>
      </c>
      <c r="CH41" s="7">
        <v>66.640999999999991</v>
      </c>
      <c r="CI41" s="7">
        <v>0.17499999999999999</v>
      </c>
      <c r="CJ41" s="7">
        <v>35.838999999999999</v>
      </c>
      <c r="CK41" s="7" t="s">
        <v>248</v>
      </c>
      <c r="CL41" s="7" t="s">
        <v>248</v>
      </c>
      <c r="CM41" s="7" t="s">
        <v>248</v>
      </c>
      <c r="CN41" s="7">
        <v>33.6</v>
      </c>
      <c r="CO41" s="7">
        <v>30.4</v>
      </c>
      <c r="CP41" s="7">
        <v>33.200000000000003</v>
      </c>
      <c r="CQ41" s="7">
        <v>33.799999999999997</v>
      </c>
      <c r="CR41" s="7" t="s">
        <v>248</v>
      </c>
      <c r="CS41" s="7" t="s">
        <v>248</v>
      </c>
      <c r="CT41" s="7" t="s">
        <v>248</v>
      </c>
      <c r="CU41" s="7" t="s">
        <v>248</v>
      </c>
      <c r="CV41" s="7" t="s">
        <v>248</v>
      </c>
      <c r="CW41" s="7" t="s">
        <v>248</v>
      </c>
      <c r="CX41" s="7" t="s">
        <v>248</v>
      </c>
      <c r="CY41" s="7" t="s">
        <v>248</v>
      </c>
      <c r="CZ41" s="7">
        <v>22.146000000000001</v>
      </c>
      <c r="DA41" s="7">
        <v>20.379000000000001</v>
      </c>
      <c r="DB41" s="7">
        <v>3.3000000000000002E-2</v>
      </c>
      <c r="DC41" s="7">
        <v>0.73499999999999999</v>
      </c>
      <c r="DD41" s="7">
        <v>31.6</v>
      </c>
      <c r="DE41" s="7">
        <v>33.5</v>
      </c>
      <c r="DF41" s="7">
        <v>20.5761316872428</v>
      </c>
      <c r="DG41" s="7">
        <v>20.833333333333336</v>
      </c>
      <c r="DH41" s="7">
        <v>22.154000000000003</v>
      </c>
      <c r="DI41" s="7">
        <v>24.257000000000001</v>
      </c>
      <c r="DJ41" s="7">
        <v>2.4E-2</v>
      </c>
      <c r="DK41" s="7">
        <v>0.59299999999999997</v>
      </c>
      <c r="DL41" s="7">
        <v>32</v>
      </c>
      <c r="DM41" s="7">
        <v>23.9</v>
      </c>
      <c r="DN41" s="7">
        <v>24.875621890547261</v>
      </c>
      <c r="DO41" s="7">
        <v>23.474178403755868</v>
      </c>
      <c r="DP41" s="7" t="s">
        <v>248</v>
      </c>
      <c r="DQ41" s="7" t="s">
        <v>248</v>
      </c>
      <c r="DR41" s="7">
        <v>2.1994134897360702</v>
      </c>
      <c r="DS41" s="7">
        <v>2.0202020202020199</v>
      </c>
      <c r="DT41" s="7">
        <v>2.2404779686333085</v>
      </c>
      <c r="DU41" s="38">
        <v>2.643171806167401</v>
      </c>
      <c r="DV41" s="7">
        <v>1.202</v>
      </c>
      <c r="DW41" s="7">
        <v>68.825000000000003</v>
      </c>
      <c r="DX41" s="7">
        <v>0.33800000000000002</v>
      </c>
      <c r="DY41" s="7">
        <v>28.189000000000004</v>
      </c>
      <c r="DZ41" s="7">
        <v>17.8</v>
      </c>
      <c r="EA41" s="7">
        <v>13.5</v>
      </c>
      <c r="EB41" s="7">
        <v>12.6</v>
      </c>
      <c r="EC41" s="7">
        <v>45.6</v>
      </c>
      <c r="ED41" s="7">
        <v>24.9</v>
      </c>
      <c r="EE41" s="7">
        <v>33</v>
      </c>
      <c r="EF41" s="7">
        <v>33.4</v>
      </c>
      <c r="EG41" s="7">
        <v>5.0619999999999994</v>
      </c>
      <c r="EH41" s="7">
        <v>5.2560000000000002</v>
      </c>
      <c r="EI41" s="7">
        <v>3.2000000000000001E-2</v>
      </c>
      <c r="EJ41" s="7">
        <v>0.55299999999999994</v>
      </c>
      <c r="EK41" s="7">
        <v>29.9</v>
      </c>
      <c r="EL41" s="7">
        <v>24</v>
      </c>
      <c r="EM41" s="7">
        <v>24.154589371980677</v>
      </c>
      <c r="EN41" s="7">
        <v>24.75247524752475</v>
      </c>
      <c r="EO41" s="7">
        <v>29.456</v>
      </c>
      <c r="EP41" s="7">
        <v>31.322999999999997</v>
      </c>
      <c r="EQ41" s="7">
        <v>3.5000000000000003E-2</v>
      </c>
      <c r="ER41" s="7">
        <v>0.66799999999999993</v>
      </c>
      <c r="ES41" s="7">
        <v>28.7</v>
      </c>
      <c r="ET41" s="7">
        <v>25.1</v>
      </c>
      <c r="EU41" s="7">
        <v>21.186440677966104</v>
      </c>
      <c r="EV41" s="7">
        <v>19.685039370078741</v>
      </c>
      <c r="EW41" s="7">
        <v>20.478000000000002</v>
      </c>
      <c r="EX41" s="7">
        <v>18.635999999999999</v>
      </c>
      <c r="EY41" s="7">
        <v>3.5999999999999997E-2</v>
      </c>
      <c r="EZ41" s="7">
        <v>0.63900000000000001</v>
      </c>
      <c r="FA41" s="7">
        <v>29.9</v>
      </c>
      <c r="FB41" s="7">
        <v>26</v>
      </c>
      <c r="FC41" s="7">
        <v>20.833333333333336</v>
      </c>
      <c r="FD41" s="7">
        <v>19.157088122605362</v>
      </c>
      <c r="FE41" s="7">
        <v>1.3357079252003561</v>
      </c>
      <c r="FF41" s="7">
        <v>1.1227544910179641</v>
      </c>
      <c r="FG41" s="7">
        <v>2.6178010471204192</v>
      </c>
      <c r="FH41" s="7">
        <v>2.561912894961571</v>
      </c>
      <c r="FI41" s="7">
        <v>3.2751091703056767</v>
      </c>
      <c r="FJ41" s="38">
        <v>3.0959752321981426</v>
      </c>
      <c r="FK41" s="7">
        <v>0.13500000000000001</v>
      </c>
      <c r="FL41" s="7">
        <v>27.705000000000002</v>
      </c>
      <c r="FM41" s="7">
        <v>9.2999999999999999E-2</v>
      </c>
      <c r="FN41" s="7">
        <v>12.879</v>
      </c>
      <c r="FO41" s="7">
        <v>10.4</v>
      </c>
      <c r="FP41" s="7">
        <v>7.4</v>
      </c>
      <c r="FQ41" s="7">
        <v>10.9</v>
      </c>
      <c r="FR41" s="7">
        <v>23.9</v>
      </c>
      <c r="FS41" s="7">
        <v>23.9</v>
      </c>
      <c r="FT41" s="7">
        <v>36.5</v>
      </c>
      <c r="FU41" s="7">
        <v>36.200000000000003</v>
      </c>
      <c r="FV41" s="7">
        <v>7.41</v>
      </c>
      <c r="FW41" s="7">
        <v>7.3320000000000007</v>
      </c>
      <c r="FX41" s="7">
        <v>3.5999999999999997E-2</v>
      </c>
      <c r="FY41" s="7">
        <v>0.46200000000000002</v>
      </c>
      <c r="FZ41" s="7">
        <v>30.4</v>
      </c>
      <c r="GA41" s="7">
        <v>30.4</v>
      </c>
      <c r="GB41" s="7">
        <v>21.09704641350211</v>
      </c>
      <c r="GC41" s="7">
        <v>19.23076923076923</v>
      </c>
      <c r="GD41" s="7">
        <v>19.939</v>
      </c>
      <c r="GE41" s="7">
        <v>19.598999999999997</v>
      </c>
      <c r="GF41" s="7">
        <v>3.5000000000000003E-2</v>
      </c>
      <c r="GG41" s="7">
        <v>0.64</v>
      </c>
      <c r="GH41" s="7">
        <v>28.2</v>
      </c>
      <c r="GI41" s="7">
        <v>29</v>
      </c>
      <c r="GJ41" s="7">
        <v>17.006802721088437</v>
      </c>
      <c r="GK41" s="7">
        <v>13.812154696132596</v>
      </c>
      <c r="GL41" s="7">
        <v>19.639000000000003</v>
      </c>
      <c r="GM41" s="7">
        <v>16.220000000000002</v>
      </c>
      <c r="GN41" s="7">
        <v>1.7000000000000001E-2</v>
      </c>
      <c r="GO41" s="7">
        <v>1.7389999999999999</v>
      </c>
      <c r="GP41" s="7">
        <v>16.5</v>
      </c>
      <c r="GQ41" s="7">
        <v>19.7</v>
      </c>
      <c r="GR41" s="7">
        <v>15.19756838905775</v>
      </c>
      <c r="GS41" s="7">
        <v>22.935779816513762</v>
      </c>
      <c r="GT41" s="7">
        <v>0.93691442848219864</v>
      </c>
      <c r="GU41" s="7">
        <v>0.75604838709677424</v>
      </c>
      <c r="GV41" s="7">
        <v>1.6901408450704227</v>
      </c>
      <c r="GW41" s="7">
        <v>1.7709563164108619</v>
      </c>
      <c r="GX41" s="7">
        <v>2.0632737276478679</v>
      </c>
      <c r="GY41" s="38">
        <v>1.948051948051948</v>
      </c>
      <c r="GZ41" s="7">
        <v>0.129</v>
      </c>
      <c r="HA41" s="7">
        <v>17.694000000000003</v>
      </c>
      <c r="HB41" s="7">
        <v>7.0000000000000007E-2</v>
      </c>
      <c r="HC41" s="7">
        <v>11.008000000000001</v>
      </c>
      <c r="HD41" s="7">
        <v>8.5</v>
      </c>
      <c r="HE41" s="7">
        <v>22.9</v>
      </c>
      <c r="HF41" s="7">
        <v>13.6</v>
      </c>
      <c r="HG41" s="7">
        <v>28.2</v>
      </c>
      <c r="HH41" s="7">
        <v>38.799999999999997</v>
      </c>
      <c r="HI41" s="7">
        <v>59.6</v>
      </c>
      <c r="HJ41" s="7">
        <v>64.8</v>
      </c>
      <c r="HK41" s="7">
        <v>12.013000000000002</v>
      </c>
      <c r="HL41" s="7">
        <v>11.654</v>
      </c>
      <c r="HM41" s="7">
        <v>4.4999999999999998E-2</v>
      </c>
      <c r="HN41" s="7">
        <v>0.21099999999999999</v>
      </c>
      <c r="HO41" s="7">
        <v>33.6</v>
      </c>
      <c r="HP41" s="7">
        <v>39</v>
      </c>
      <c r="HQ41" s="7">
        <v>21.551724137931032</v>
      </c>
      <c r="HR41" s="7">
        <v>21.834061135371179</v>
      </c>
      <c r="HS41" s="7">
        <v>21.116999999999997</v>
      </c>
      <c r="HT41" s="7">
        <v>20.997999999999998</v>
      </c>
      <c r="HU41" s="7">
        <v>5.2999999999999999E-2</v>
      </c>
      <c r="HV41" s="7">
        <v>0.55099999999999993</v>
      </c>
      <c r="HW41" s="7">
        <v>31.9</v>
      </c>
      <c r="HX41" s="7">
        <v>30.6</v>
      </c>
      <c r="HY41" s="7">
        <v>19.455252918287936</v>
      </c>
      <c r="HZ41" s="7">
        <v>16.835016835016837</v>
      </c>
      <c r="IA41" s="7">
        <v>12.770000000000001</v>
      </c>
      <c r="IB41" s="7">
        <v>17.425000000000001</v>
      </c>
      <c r="IC41" s="7">
        <v>6.0999999999999999E-2</v>
      </c>
      <c r="ID41" s="7">
        <v>0.57400000000000007</v>
      </c>
      <c r="IE41" s="7">
        <v>34.4</v>
      </c>
      <c r="IF41" s="7">
        <v>31.9</v>
      </c>
      <c r="IG41" s="7">
        <v>19.455252918287936</v>
      </c>
      <c r="IH41" s="7">
        <v>16.722408026755854</v>
      </c>
      <c r="II41" s="7">
        <v>1.0080645161290323</v>
      </c>
      <c r="IJ41" s="7">
        <v>1.4064697609001406</v>
      </c>
      <c r="IK41" s="7">
        <v>1.7152658662092624</v>
      </c>
      <c r="IL41" s="7">
        <v>1.8281535648994516</v>
      </c>
      <c r="IM41" s="7">
        <v>2.029769959404601</v>
      </c>
      <c r="IN41" s="7">
        <v>2.0833333333333335</v>
      </c>
    </row>
    <row r="42" spans="1:248">
      <c r="A42" s="47" t="s">
        <v>95</v>
      </c>
      <c r="B42" s="2" t="s">
        <v>8</v>
      </c>
      <c r="C42" s="3" t="s">
        <v>8</v>
      </c>
      <c r="D42" s="4" t="s">
        <v>96</v>
      </c>
      <c r="E42" s="4" t="s">
        <v>9</v>
      </c>
      <c r="F42" s="43" t="s">
        <v>50</v>
      </c>
      <c r="G42" s="4"/>
      <c r="H42" s="4"/>
      <c r="I42" s="5" t="s">
        <v>7</v>
      </c>
      <c r="J42" s="4"/>
      <c r="K42" s="4"/>
      <c r="L42" s="4">
        <v>3</v>
      </c>
      <c r="M42" s="4" t="s">
        <v>34</v>
      </c>
      <c r="N42" s="4">
        <v>299</v>
      </c>
      <c r="O42" s="4">
        <v>423</v>
      </c>
      <c r="P42" s="4">
        <v>360</v>
      </c>
      <c r="Q42" s="4">
        <v>7.0037866607755087E-2</v>
      </c>
      <c r="R42" s="4">
        <v>391.5</v>
      </c>
      <c r="S42" s="4" t="s">
        <v>11</v>
      </c>
      <c r="T42" s="4">
        <v>119</v>
      </c>
      <c r="U42" s="4">
        <v>32.6</v>
      </c>
      <c r="V42" s="4">
        <v>44.1</v>
      </c>
      <c r="W42" s="4">
        <v>56.5</v>
      </c>
      <c r="X42" s="4">
        <v>32.6</v>
      </c>
      <c r="Y42" s="4">
        <v>8.6</v>
      </c>
      <c r="Z42" s="4">
        <v>8.6</v>
      </c>
      <c r="AA42" s="7">
        <v>35.505945330000003</v>
      </c>
      <c r="AB42" s="7">
        <v>76.747925057299994</v>
      </c>
      <c r="AC42" s="44">
        <v>960000</v>
      </c>
      <c r="AD42" s="46" t="s">
        <v>97</v>
      </c>
      <c r="AE42" s="10">
        <v>0</v>
      </c>
      <c r="AF42" s="7">
        <v>0</v>
      </c>
      <c r="AG42" s="7" t="s">
        <v>248</v>
      </c>
      <c r="AH42" s="7" t="s">
        <v>248</v>
      </c>
      <c r="AI42" s="7">
        <v>0</v>
      </c>
      <c r="AJ42" s="7" t="s">
        <v>248</v>
      </c>
      <c r="AK42" s="7" t="s">
        <v>248</v>
      </c>
      <c r="AL42" s="7" t="s">
        <v>248</v>
      </c>
      <c r="AM42" s="7" t="s">
        <v>248</v>
      </c>
      <c r="AN42" s="7" t="s">
        <v>248</v>
      </c>
      <c r="AO42" s="7" t="s">
        <v>248</v>
      </c>
      <c r="AP42" s="9" t="s">
        <v>248</v>
      </c>
      <c r="AQ42" s="10">
        <v>2</v>
      </c>
      <c r="AR42" s="7">
        <v>0.94199999999999995</v>
      </c>
      <c r="AS42" s="7">
        <v>40.996000000000002</v>
      </c>
      <c r="AT42" s="7">
        <v>0.45700000000000002</v>
      </c>
      <c r="AU42" s="7">
        <v>22.682000000000002</v>
      </c>
      <c r="AV42" s="7">
        <v>23.9</v>
      </c>
      <c r="AW42" s="7">
        <v>22.6</v>
      </c>
      <c r="AX42" s="7">
        <v>15.6</v>
      </c>
      <c r="AY42" s="7">
        <v>20.399999999999999</v>
      </c>
      <c r="AZ42" s="7">
        <v>26.3</v>
      </c>
      <c r="BA42" s="7">
        <v>30.9</v>
      </c>
      <c r="BB42" s="7">
        <v>42.3</v>
      </c>
      <c r="BC42" s="7">
        <v>0.21</v>
      </c>
      <c r="BD42" s="7">
        <v>0.45</v>
      </c>
      <c r="BE42" s="7" t="s">
        <v>248</v>
      </c>
      <c r="BF42" s="7" t="s">
        <v>248</v>
      </c>
      <c r="BG42" s="7" t="s">
        <v>248</v>
      </c>
      <c r="BH42" s="7" t="s">
        <v>248</v>
      </c>
      <c r="BI42" s="7" t="s">
        <v>248</v>
      </c>
      <c r="BJ42" s="7" t="s">
        <v>248</v>
      </c>
      <c r="BK42" s="7">
        <v>7.5139999999999993</v>
      </c>
      <c r="BL42" s="7">
        <v>10.52</v>
      </c>
      <c r="BM42" s="7">
        <v>4.3999999999999997E-2</v>
      </c>
      <c r="BN42" s="7">
        <v>0.33800000000000008</v>
      </c>
      <c r="BO42" s="7">
        <v>31.6</v>
      </c>
      <c r="BP42" s="7">
        <v>29.5</v>
      </c>
      <c r="BQ42" s="7">
        <v>40</v>
      </c>
      <c r="BR42" s="7">
        <v>34.482758620689658</v>
      </c>
      <c r="BS42" s="7">
        <v>7.39</v>
      </c>
      <c r="BT42" s="7">
        <v>10.372</v>
      </c>
      <c r="BU42" s="7">
        <v>3.7999999999999999E-2</v>
      </c>
      <c r="BV42" s="7">
        <v>0.255</v>
      </c>
      <c r="BW42" s="7">
        <v>33.299999999999997</v>
      </c>
      <c r="BX42" s="7">
        <v>26.7</v>
      </c>
      <c r="BY42" s="7">
        <v>55.555555555555557</v>
      </c>
      <c r="BZ42" s="7">
        <v>34.013605442176875</v>
      </c>
      <c r="CA42" s="7">
        <v>2.9702970297029703</v>
      </c>
      <c r="CB42" s="7">
        <v>5.0847457627118651</v>
      </c>
      <c r="CC42" s="7">
        <v>3.3670033670033668</v>
      </c>
      <c r="CD42" s="7">
        <v>3.6144578313253013</v>
      </c>
      <c r="CE42" s="7">
        <v>3.2573289902280127</v>
      </c>
      <c r="CF42" s="9">
        <v>4.1379310344827589</v>
      </c>
      <c r="CG42" s="10">
        <v>0.52600000000000002</v>
      </c>
      <c r="CH42" s="7">
        <v>54.001000000000005</v>
      </c>
      <c r="CI42" s="7">
        <v>0.32500000000000001</v>
      </c>
      <c r="CJ42" s="7">
        <v>28.646999999999998</v>
      </c>
      <c r="CK42" s="7">
        <v>6.4</v>
      </c>
      <c r="CL42" s="7">
        <v>8.6</v>
      </c>
      <c r="CM42" s="7">
        <v>9.8000000000000007</v>
      </c>
      <c r="CN42" s="7">
        <v>21.3</v>
      </c>
      <c r="CO42" s="7">
        <v>21.4</v>
      </c>
      <c r="CP42" s="7">
        <v>42.7</v>
      </c>
      <c r="CQ42" s="7">
        <v>53.5</v>
      </c>
      <c r="CR42" s="7">
        <v>2.3620000000000001</v>
      </c>
      <c r="CS42" s="7">
        <v>2.5179999999999998</v>
      </c>
      <c r="CT42" s="7">
        <v>1.2E-2</v>
      </c>
      <c r="CU42" s="7">
        <v>0.248</v>
      </c>
      <c r="CV42" s="7">
        <v>19</v>
      </c>
      <c r="CW42" s="7">
        <v>18.7</v>
      </c>
      <c r="CX42" s="7">
        <v>19.455252918287936</v>
      </c>
      <c r="CY42" s="7">
        <v>17.482517482517483</v>
      </c>
      <c r="CZ42" s="7">
        <v>27.200000000000003</v>
      </c>
      <c r="DA42" s="7">
        <v>27.445000000000011</v>
      </c>
      <c r="DB42" s="7">
        <v>3.5999999999999997E-2</v>
      </c>
      <c r="DC42" s="7">
        <v>0.67500000000000004</v>
      </c>
      <c r="DD42" s="7">
        <v>21.4</v>
      </c>
      <c r="DE42" s="7">
        <v>23.3</v>
      </c>
      <c r="DF42" s="7">
        <v>16.835016835016837</v>
      </c>
      <c r="DG42" s="7">
        <v>16.393442622950818</v>
      </c>
      <c r="DH42" s="7">
        <v>24.568000000000001</v>
      </c>
      <c r="DI42" s="7">
        <v>24.869999999999997</v>
      </c>
      <c r="DJ42" s="7">
        <v>3.9E-2</v>
      </c>
      <c r="DK42" s="7">
        <v>1.7539999999999998</v>
      </c>
      <c r="DL42" s="7">
        <v>55.4</v>
      </c>
      <c r="DM42" s="7">
        <v>26.7</v>
      </c>
      <c r="DN42" s="7">
        <v>15.822784810126581</v>
      </c>
      <c r="DO42" s="7">
        <v>30.120481927710841</v>
      </c>
      <c r="DP42" s="7">
        <v>1.1834319526627217</v>
      </c>
      <c r="DQ42" s="7">
        <v>0.8370535714285714</v>
      </c>
      <c r="DR42" s="7">
        <v>1.3914656771799627</v>
      </c>
      <c r="DS42" s="7">
        <v>1.5723270440251573</v>
      </c>
      <c r="DT42" s="7">
        <v>1.3357079252003561</v>
      </c>
      <c r="DU42" s="38">
        <v>1.5368852459016393</v>
      </c>
      <c r="DV42" s="7">
        <v>8.6999999999999994E-2</v>
      </c>
      <c r="DW42" s="7">
        <v>23.279999999999998</v>
      </c>
      <c r="DX42" s="7">
        <v>4.4999999999999998E-2</v>
      </c>
      <c r="DY42" s="7">
        <v>17.846</v>
      </c>
      <c r="DZ42" s="7">
        <v>12.3</v>
      </c>
      <c r="EA42" s="7">
        <v>10.4</v>
      </c>
      <c r="EB42" s="7">
        <v>8.3000000000000007</v>
      </c>
      <c r="EC42" s="7">
        <v>15.2</v>
      </c>
      <c r="ED42" s="7">
        <v>17.7</v>
      </c>
      <c r="EE42" s="7">
        <v>14</v>
      </c>
      <c r="EF42" s="7">
        <v>23.4</v>
      </c>
      <c r="EG42" s="7">
        <v>0.74099999999999999</v>
      </c>
      <c r="EH42" s="7">
        <v>0.80800000000000005</v>
      </c>
      <c r="EI42" s="7" t="s">
        <v>248</v>
      </c>
      <c r="EJ42" s="7">
        <v>0</v>
      </c>
      <c r="EK42" s="7" t="s">
        <v>248</v>
      </c>
      <c r="EL42" s="7" t="s">
        <v>248</v>
      </c>
      <c r="EM42" s="7">
        <v>0</v>
      </c>
      <c r="EN42" s="7">
        <v>0</v>
      </c>
      <c r="EO42" s="7">
        <v>20.515999999999998</v>
      </c>
      <c r="EP42" s="7">
        <v>21.0961</v>
      </c>
      <c r="EQ42" s="7">
        <v>3.5000000000000003E-2</v>
      </c>
      <c r="ER42" s="7">
        <v>0.57600000000000007</v>
      </c>
      <c r="ES42" s="7">
        <v>24.7</v>
      </c>
      <c r="ET42" s="7">
        <v>24.4</v>
      </c>
      <c r="EU42" s="7">
        <v>5.8479532163742691</v>
      </c>
      <c r="EV42" s="7">
        <v>3.8789759503491075</v>
      </c>
      <c r="EW42" s="7">
        <v>19.962</v>
      </c>
      <c r="EX42" s="7">
        <v>21.349</v>
      </c>
      <c r="EY42" s="7">
        <v>3.5000000000000003E-2</v>
      </c>
      <c r="EZ42" s="7">
        <v>1.03</v>
      </c>
      <c r="FA42" s="7">
        <v>40.200000000000003</v>
      </c>
      <c r="FB42" s="7">
        <v>18</v>
      </c>
      <c r="FC42" s="7">
        <v>7.518796992481203</v>
      </c>
      <c r="FD42" s="7">
        <v>4.752851711026616</v>
      </c>
      <c r="FE42" s="7">
        <v>0.22760033381382291</v>
      </c>
      <c r="FF42" s="7">
        <v>0.58241118229470012</v>
      </c>
      <c r="FG42" s="7">
        <v>0.98814229249011853</v>
      </c>
      <c r="FH42" s="7">
        <v>1.7391304347826086</v>
      </c>
      <c r="FI42" s="7">
        <v>0.95117311350665823</v>
      </c>
      <c r="FJ42" s="38">
        <v>0.87514585764294051</v>
      </c>
      <c r="FK42" s="7">
        <v>0.214</v>
      </c>
      <c r="FL42" s="7">
        <v>13.664000000000001</v>
      </c>
      <c r="FM42" s="7">
        <v>9.4E-2</v>
      </c>
      <c r="FN42" s="7">
        <v>8.8970000000000002</v>
      </c>
      <c r="FO42" s="7">
        <v>8.8000000000000007</v>
      </c>
      <c r="FP42" s="7">
        <v>10.5</v>
      </c>
      <c r="FQ42" s="7">
        <v>9.6</v>
      </c>
      <c r="FR42" s="7">
        <v>24.8</v>
      </c>
      <c r="FS42" s="7">
        <v>18</v>
      </c>
      <c r="FT42" s="7">
        <v>43.5</v>
      </c>
      <c r="FU42" s="7">
        <v>41.8</v>
      </c>
      <c r="FV42" s="7">
        <v>3.6979999999999995</v>
      </c>
      <c r="FW42" s="7">
        <v>4.726</v>
      </c>
      <c r="FX42" s="7">
        <v>2.1999999999999999E-2</v>
      </c>
      <c r="FY42" s="7">
        <v>0.23399999999999999</v>
      </c>
      <c r="FZ42" s="7">
        <v>24</v>
      </c>
      <c r="GA42" s="7">
        <v>21.3</v>
      </c>
      <c r="GB42" s="7">
        <v>22.123893805309734</v>
      </c>
      <c r="GC42" s="7">
        <v>21.276595744680851</v>
      </c>
      <c r="GD42" s="7">
        <v>13.042</v>
      </c>
      <c r="GE42" s="7">
        <v>12.466000000000001</v>
      </c>
      <c r="GF42" s="7">
        <v>3.5000000000000003E-2</v>
      </c>
      <c r="GG42" s="7">
        <v>0.50800000000000001</v>
      </c>
      <c r="GH42" s="7">
        <v>23.8</v>
      </c>
      <c r="GI42" s="7">
        <v>28</v>
      </c>
      <c r="GJ42" s="7">
        <v>18.726591760299623</v>
      </c>
      <c r="GK42" s="7">
        <v>15.873015873015873</v>
      </c>
      <c r="GL42" s="7">
        <v>17.064</v>
      </c>
      <c r="GM42" s="7">
        <v>16.744999999999997</v>
      </c>
      <c r="GN42" s="7">
        <v>3.6999999999999998E-2</v>
      </c>
      <c r="GO42" s="7">
        <v>0.87</v>
      </c>
      <c r="GP42" s="7">
        <v>31.8</v>
      </c>
      <c r="GQ42" s="7">
        <v>17.899999999999999</v>
      </c>
      <c r="GR42" s="7">
        <v>16.025641025641026</v>
      </c>
      <c r="GS42" s="7">
        <v>15.772870662460567</v>
      </c>
      <c r="GT42" s="7">
        <v>1.1102886750555145</v>
      </c>
      <c r="GU42" s="7">
        <v>1.052262364082778</v>
      </c>
      <c r="GV42" s="7">
        <v>2.159827213822894</v>
      </c>
      <c r="GW42" s="7">
        <v>2.1994134897360702</v>
      </c>
      <c r="GX42" s="7">
        <v>2.0562028786840298</v>
      </c>
      <c r="GY42" s="38">
        <v>2.0422055820285907</v>
      </c>
      <c r="GZ42" s="7">
        <v>0.17199999999999999</v>
      </c>
      <c r="HA42" s="7">
        <v>7.306</v>
      </c>
      <c r="HB42" s="7">
        <v>0.16200000000000001</v>
      </c>
      <c r="HC42" s="7">
        <v>4.8109999999999999</v>
      </c>
      <c r="HD42" s="7">
        <v>13.2</v>
      </c>
      <c r="HE42" s="7">
        <v>7.9</v>
      </c>
      <c r="HF42" s="7">
        <v>10.9</v>
      </c>
      <c r="HG42" s="7">
        <v>29.9</v>
      </c>
      <c r="HH42" s="7">
        <v>31.9</v>
      </c>
      <c r="HI42" s="7">
        <v>39.1</v>
      </c>
      <c r="HJ42" s="7">
        <v>36.6</v>
      </c>
      <c r="HK42" s="7">
        <v>7.9249999999999998</v>
      </c>
      <c r="HL42" s="7">
        <v>8.1159999999999997</v>
      </c>
      <c r="HM42" s="7">
        <v>0.06</v>
      </c>
      <c r="HN42" s="7">
        <v>0.85799999999999998</v>
      </c>
      <c r="HO42" s="7">
        <v>14.1</v>
      </c>
      <c r="HP42" s="7">
        <v>12.3</v>
      </c>
      <c r="HQ42" s="7">
        <v>15.57632398753894</v>
      </c>
      <c r="HR42" s="7">
        <v>10.141987829614605</v>
      </c>
      <c r="HS42" s="7">
        <v>11.391</v>
      </c>
      <c r="HT42" s="7">
        <v>12.613999999999997</v>
      </c>
      <c r="HU42" s="7">
        <v>6.8000000000000005E-2</v>
      </c>
      <c r="HV42" s="7">
        <v>0.73599999999999999</v>
      </c>
      <c r="HW42" s="7">
        <v>22.6</v>
      </c>
      <c r="HX42" s="7">
        <v>18</v>
      </c>
      <c r="HY42" s="7">
        <v>8.8809946714031973</v>
      </c>
      <c r="HZ42" s="7">
        <v>4.3706293706293708</v>
      </c>
      <c r="IA42" s="7">
        <v>15.413999999999998</v>
      </c>
      <c r="IB42" s="7">
        <v>15.399999999999999</v>
      </c>
      <c r="IC42" s="7">
        <v>0.04</v>
      </c>
      <c r="ID42" s="7">
        <v>0.71</v>
      </c>
      <c r="IE42" s="7">
        <v>11</v>
      </c>
      <c r="IF42" s="7">
        <v>13.8</v>
      </c>
      <c r="IG42" s="7">
        <v>8.2508250825082516</v>
      </c>
      <c r="IH42" s="7">
        <v>6.6577896138482027</v>
      </c>
      <c r="II42" s="7">
        <v>1.5</v>
      </c>
      <c r="IJ42" s="7">
        <v>1.1139992573338284</v>
      </c>
      <c r="IK42" s="7">
        <v>1.4409221902017293</v>
      </c>
      <c r="IL42" s="7">
        <v>1.9569471624266146</v>
      </c>
      <c r="IM42" s="7">
        <v>1.3818516812528789</v>
      </c>
      <c r="IN42" s="7">
        <v>1.7251293847038527</v>
      </c>
    </row>
    <row r="43" spans="1:248">
      <c r="A43" s="53" t="s">
        <v>463</v>
      </c>
      <c r="B43" s="2" t="s">
        <v>8</v>
      </c>
      <c r="C43" s="52" t="s">
        <v>7</v>
      </c>
      <c r="D43" s="4" t="s">
        <v>98</v>
      </c>
      <c r="E43" s="4" t="s">
        <v>24</v>
      </c>
      <c r="F43" s="43" t="s">
        <v>33</v>
      </c>
      <c r="G43" s="4"/>
      <c r="H43" s="4"/>
      <c r="I43" s="4"/>
      <c r="J43" s="5" t="s">
        <v>7</v>
      </c>
      <c r="K43" s="4"/>
      <c r="L43" s="4">
        <v>4</v>
      </c>
      <c r="M43" s="4" t="s">
        <v>34</v>
      </c>
      <c r="N43" s="4">
        <v>688.00000000000011</v>
      </c>
      <c r="O43" s="4"/>
      <c r="P43" s="4"/>
      <c r="Q43" s="4"/>
      <c r="R43" s="4">
        <v>5000</v>
      </c>
      <c r="S43" s="4" t="s">
        <v>99</v>
      </c>
      <c r="T43" s="4">
        <v>159</v>
      </c>
      <c r="U43" s="4">
        <v>78</v>
      </c>
      <c r="V43" s="4">
        <v>57.6</v>
      </c>
      <c r="W43" s="4">
        <v>89.5</v>
      </c>
      <c r="X43" s="4">
        <v>89.7</v>
      </c>
      <c r="Y43" s="4">
        <v>20.9</v>
      </c>
      <c r="Z43" s="4">
        <v>43.2</v>
      </c>
      <c r="AC43" s="44">
        <v>11720000</v>
      </c>
      <c r="AD43" s="46" t="s">
        <v>100</v>
      </c>
      <c r="AE43" s="10">
        <v>0</v>
      </c>
      <c r="AF43" s="7">
        <v>0</v>
      </c>
      <c r="AG43" s="7" t="s">
        <v>248</v>
      </c>
      <c r="AH43" s="7" t="s">
        <v>248</v>
      </c>
      <c r="AI43" s="7">
        <v>0</v>
      </c>
      <c r="AJ43" s="7" t="s">
        <v>248</v>
      </c>
      <c r="AK43" s="7" t="s">
        <v>248</v>
      </c>
      <c r="AL43" s="7" t="s">
        <v>248</v>
      </c>
      <c r="AM43" s="7" t="s">
        <v>248</v>
      </c>
      <c r="AN43" s="7" t="s">
        <v>248</v>
      </c>
      <c r="AO43" s="7" t="s">
        <v>248</v>
      </c>
      <c r="AP43" s="9" t="s">
        <v>248</v>
      </c>
      <c r="AQ43" s="10">
        <v>1</v>
      </c>
      <c r="AR43" s="7">
        <v>0.85</v>
      </c>
      <c r="AS43" s="7">
        <v>41.782999999999994</v>
      </c>
      <c r="AT43" s="7">
        <v>0.45500000000000002</v>
      </c>
      <c r="AU43" s="7">
        <v>24.291999999999998</v>
      </c>
      <c r="AV43" s="7">
        <v>19.7</v>
      </c>
      <c r="AW43" s="7">
        <v>17</v>
      </c>
      <c r="AX43" s="7">
        <v>16.899999999999999</v>
      </c>
      <c r="AY43" s="7">
        <v>13.2</v>
      </c>
      <c r="AZ43" s="7">
        <v>17.5</v>
      </c>
      <c r="BA43" s="7">
        <v>12.8</v>
      </c>
      <c r="BB43" s="7">
        <v>23.4</v>
      </c>
      <c r="BC43" s="7">
        <v>0.80800000000000005</v>
      </c>
      <c r="BD43" s="7">
        <v>0.52600000000000002</v>
      </c>
      <c r="BE43" s="7" t="s">
        <v>248</v>
      </c>
      <c r="BF43" s="7">
        <v>0</v>
      </c>
      <c r="BG43" s="7" t="s">
        <v>248</v>
      </c>
      <c r="BH43" s="7" t="s">
        <v>248</v>
      </c>
      <c r="BI43" s="7">
        <v>0</v>
      </c>
      <c r="BJ43" s="7">
        <v>0</v>
      </c>
      <c r="BK43" s="7">
        <v>10.218</v>
      </c>
      <c r="BL43" s="7">
        <v>13.222000000000001</v>
      </c>
      <c r="BM43" s="7">
        <v>1.4E-2</v>
      </c>
      <c r="BN43" s="7">
        <v>0.62600000000000011</v>
      </c>
      <c r="BO43" s="7">
        <v>31.8</v>
      </c>
      <c r="BP43" s="7">
        <v>14.4</v>
      </c>
      <c r="BQ43" s="7">
        <v>45.045045045045043</v>
      </c>
      <c r="BR43" s="7">
        <v>21.834061135371179</v>
      </c>
      <c r="BS43" s="7">
        <v>14.438000000000001</v>
      </c>
      <c r="BT43" s="7">
        <v>17.678000000000004</v>
      </c>
      <c r="BU43" s="7">
        <v>1.2E-2</v>
      </c>
      <c r="BV43" s="7">
        <v>0.52500000000000002</v>
      </c>
      <c r="BW43" s="7">
        <v>32.1</v>
      </c>
      <c r="BX43" s="7">
        <v>16.3</v>
      </c>
      <c r="BY43" s="7">
        <v>43.859649122807014</v>
      </c>
      <c r="BZ43" s="7">
        <v>26.595744680851062</v>
      </c>
      <c r="CA43" s="7">
        <v>3.4924330616996508</v>
      </c>
      <c r="CB43" s="7">
        <v>2.0993701889433174</v>
      </c>
      <c r="CC43" s="7">
        <v>1.9083969465648853</v>
      </c>
      <c r="CD43" s="7">
        <v>3.0211480362537766</v>
      </c>
      <c r="CE43" s="7">
        <v>2.255639097744361</v>
      </c>
      <c r="CF43" s="9">
        <v>3.2894736842105261</v>
      </c>
      <c r="CG43" s="10">
        <v>0.17499999999999999</v>
      </c>
      <c r="CH43" s="7">
        <v>15.766999999999999</v>
      </c>
      <c r="CI43" s="7">
        <v>0.129</v>
      </c>
      <c r="CJ43" s="7">
        <v>7.9739999999999993</v>
      </c>
      <c r="CK43" s="7">
        <v>12</v>
      </c>
      <c r="CL43" s="7">
        <v>12.6</v>
      </c>
      <c r="CM43" s="7">
        <v>12.3</v>
      </c>
      <c r="CN43" s="7">
        <v>21.75</v>
      </c>
      <c r="CO43" s="7">
        <v>17.600000000000001</v>
      </c>
      <c r="CP43" s="7">
        <v>19.8</v>
      </c>
      <c r="CQ43" s="7">
        <v>19.8</v>
      </c>
      <c r="CR43" s="7">
        <v>2.9990000000000001</v>
      </c>
      <c r="CS43" s="7">
        <v>2.2639999999999998</v>
      </c>
      <c r="CT43" s="7">
        <v>1.2999999999999999E-2</v>
      </c>
      <c r="CU43" s="7">
        <v>0.20500000000000002</v>
      </c>
      <c r="CV43" s="7">
        <v>16.8</v>
      </c>
      <c r="CW43" s="7">
        <v>20.100000000000001</v>
      </c>
      <c r="CX43" s="7">
        <v>25.380710659898476</v>
      </c>
      <c r="CY43" s="7">
        <v>26.881720430107528</v>
      </c>
      <c r="CZ43" s="7">
        <v>12.419</v>
      </c>
      <c r="DA43" s="7">
        <v>12.476999999999999</v>
      </c>
      <c r="DB43" s="7">
        <v>2.7E-2</v>
      </c>
      <c r="DC43" s="7">
        <v>0.57999999999999996</v>
      </c>
      <c r="DD43" s="7">
        <v>17.8</v>
      </c>
      <c r="DE43" s="7">
        <v>18.399999999999999</v>
      </c>
      <c r="DF43" s="7">
        <v>37.593984962406012</v>
      </c>
      <c r="DG43" s="7">
        <v>21.459227467811157</v>
      </c>
      <c r="DH43" s="7">
        <v>16.032</v>
      </c>
      <c r="DI43" s="7">
        <v>16.204999999999998</v>
      </c>
      <c r="DJ43" s="7">
        <v>1.4E-2</v>
      </c>
      <c r="DK43" s="7">
        <v>0.40699999999999997</v>
      </c>
      <c r="DL43" s="7">
        <v>20.6</v>
      </c>
      <c r="DM43" s="7">
        <v>13.9</v>
      </c>
      <c r="DN43" s="7">
        <v>39.0625</v>
      </c>
      <c r="DO43" s="7">
        <v>22.321428571428569</v>
      </c>
      <c r="DP43" s="7">
        <v>1.4436958614051973</v>
      </c>
      <c r="DQ43" s="7">
        <v>1.0504201680672269</v>
      </c>
      <c r="DR43" s="7">
        <v>5.9760956175298805</v>
      </c>
      <c r="DS43" s="7">
        <v>2.9354207436399218</v>
      </c>
      <c r="DT43" s="7">
        <v>3.8709677419354835</v>
      </c>
      <c r="DU43" s="38">
        <v>5.9523809523809526</v>
      </c>
      <c r="DV43" s="7">
        <v>1.0609999999999999</v>
      </c>
      <c r="DW43" s="7">
        <v>45.922000000000004</v>
      </c>
      <c r="DX43" s="7">
        <v>0.57899999999999996</v>
      </c>
      <c r="DY43" s="7">
        <v>25.366</v>
      </c>
      <c r="DZ43" s="7">
        <v>21.1</v>
      </c>
      <c r="EA43" s="7">
        <v>8.4</v>
      </c>
      <c r="EB43" s="7">
        <v>14.8</v>
      </c>
      <c r="EC43" s="7">
        <v>14.9</v>
      </c>
      <c r="ED43" s="7">
        <v>16.100000000000001</v>
      </c>
      <c r="EE43" s="7">
        <v>20</v>
      </c>
      <c r="EF43" s="7">
        <v>18.100000000000001</v>
      </c>
      <c r="EG43" s="7">
        <v>0.74299999999999999</v>
      </c>
      <c r="EH43" s="7">
        <v>1.4300000000000002</v>
      </c>
      <c r="EI43" s="7">
        <v>1.2999999999999999E-2</v>
      </c>
      <c r="EJ43" s="7">
        <v>0.16</v>
      </c>
      <c r="EK43" s="7">
        <v>15.9</v>
      </c>
      <c r="EL43" s="7">
        <v>14</v>
      </c>
      <c r="EM43" s="7">
        <v>17.006802721088437</v>
      </c>
      <c r="EN43" s="7">
        <v>26.737967914438503</v>
      </c>
      <c r="EO43" s="7">
        <v>14.023</v>
      </c>
      <c r="EP43" s="7">
        <v>21.149000000000001</v>
      </c>
      <c r="EQ43" s="7">
        <v>2.8000000000000001E-2</v>
      </c>
      <c r="ER43" s="7">
        <v>0.31900000000000001</v>
      </c>
      <c r="ES43" s="7">
        <v>36.5</v>
      </c>
      <c r="ET43" s="7">
        <v>18.2</v>
      </c>
      <c r="EU43" s="7">
        <v>30.120481927710841</v>
      </c>
      <c r="EV43" s="7">
        <v>24.509803921568629</v>
      </c>
      <c r="EW43" s="7">
        <v>17.619</v>
      </c>
      <c r="EX43" s="7">
        <v>30.138999999999999</v>
      </c>
      <c r="EY43" s="7">
        <v>3.4000000000000002E-2</v>
      </c>
      <c r="EZ43" s="7">
        <v>0.43400000000000005</v>
      </c>
      <c r="FA43" s="7">
        <v>32.5</v>
      </c>
      <c r="FB43" s="7">
        <v>18.2</v>
      </c>
      <c r="FC43" s="7">
        <v>40.650406504065039</v>
      </c>
      <c r="FD43" s="7">
        <v>22.624434389140273</v>
      </c>
      <c r="FE43" s="7">
        <v>2.0229265003371544</v>
      </c>
      <c r="FF43" s="7">
        <v>1.9801980198019804</v>
      </c>
      <c r="FG43" s="7">
        <v>2.2692889561270801</v>
      </c>
      <c r="FH43" s="7">
        <v>2.0703933747412009</v>
      </c>
      <c r="FI43" s="7">
        <v>2.3640661938534282</v>
      </c>
      <c r="FJ43" s="38">
        <v>3.0927835051546393</v>
      </c>
      <c r="FK43" s="7">
        <v>0.64100000000000001</v>
      </c>
      <c r="FL43" s="7">
        <v>32.286000000000001</v>
      </c>
      <c r="FM43" s="7">
        <v>0.41699999999999998</v>
      </c>
      <c r="FN43" s="7">
        <v>18.568999999999999</v>
      </c>
      <c r="FO43" s="7">
        <v>5.8</v>
      </c>
      <c r="FP43" s="7">
        <v>5.5</v>
      </c>
      <c r="FQ43" s="7">
        <v>6.9</v>
      </c>
      <c r="FR43" s="7">
        <v>19.8</v>
      </c>
      <c r="FS43" s="7">
        <v>20.3</v>
      </c>
      <c r="FT43" s="7">
        <v>29.2</v>
      </c>
      <c r="FU43" s="7">
        <v>26.6</v>
      </c>
      <c r="FV43" s="7">
        <v>8.1349999999999998</v>
      </c>
      <c r="FW43" s="7">
        <v>7.9610000000000021</v>
      </c>
      <c r="FX43" s="7">
        <v>4.2000000000000003E-2</v>
      </c>
      <c r="FY43" s="7">
        <v>8.8999999999999996E-2</v>
      </c>
      <c r="FZ43" s="7">
        <v>15.3</v>
      </c>
      <c r="GA43" s="7">
        <v>15.9</v>
      </c>
      <c r="GB43" s="7">
        <v>23.148148148148149</v>
      </c>
      <c r="GC43" s="7">
        <v>24.390243902439025</v>
      </c>
      <c r="GD43" s="7">
        <v>26.258999999999997</v>
      </c>
      <c r="GE43" s="7">
        <v>25.869000000000003</v>
      </c>
      <c r="GF43" s="7">
        <v>4.5999999999999999E-2</v>
      </c>
      <c r="GG43" s="7">
        <v>0.47600000000000003</v>
      </c>
      <c r="GH43" s="7">
        <v>28.8</v>
      </c>
      <c r="GI43" s="7">
        <v>20.3</v>
      </c>
      <c r="GJ43" s="7">
        <v>28.901734104046245</v>
      </c>
      <c r="GK43" s="7">
        <v>19.920318725099602</v>
      </c>
      <c r="GL43" s="7">
        <v>19.271000000000001</v>
      </c>
      <c r="GM43" s="7">
        <v>19.703000000000003</v>
      </c>
      <c r="GN43" s="7">
        <v>4.4999999999999998E-2</v>
      </c>
      <c r="GO43" s="7">
        <v>0.58199999999999996</v>
      </c>
      <c r="GP43" s="7">
        <v>28.6</v>
      </c>
      <c r="GQ43" s="7">
        <v>25.5</v>
      </c>
      <c r="GR43" s="7">
        <v>33.783783783783782</v>
      </c>
      <c r="GS43" s="7">
        <v>26.595744680851062</v>
      </c>
      <c r="GT43" s="7">
        <v>0.91799265605875158</v>
      </c>
      <c r="GU43" s="7">
        <v>0.6938020351526365</v>
      </c>
      <c r="GV43" s="7">
        <v>2.6572187776793621</v>
      </c>
      <c r="GW43" s="7">
        <v>2.0174848688634834</v>
      </c>
      <c r="GX43" s="7">
        <v>2.6338893766461808</v>
      </c>
      <c r="GY43" s="38">
        <v>3.0090270812437314</v>
      </c>
      <c r="GZ43" s="7">
        <v>0.53400000000000003</v>
      </c>
      <c r="HA43" s="7">
        <v>16.262</v>
      </c>
      <c r="HB43" s="7">
        <v>0.18</v>
      </c>
      <c r="HC43" s="7">
        <v>8.0279999999999987</v>
      </c>
      <c r="HD43" s="7">
        <v>11</v>
      </c>
      <c r="HE43" s="7">
        <v>15.7</v>
      </c>
      <c r="HF43" s="7">
        <v>8.6</v>
      </c>
      <c r="HG43" s="7">
        <v>20.399999999999999</v>
      </c>
      <c r="HH43" s="7">
        <v>21.4</v>
      </c>
      <c r="HI43" s="7">
        <v>30.8</v>
      </c>
      <c r="HJ43" s="7">
        <v>33.700000000000003</v>
      </c>
      <c r="HK43" s="7">
        <v>5.6759999999999993</v>
      </c>
      <c r="HL43" s="7">
        <v>6.2440000000000007</v>
      </c>
      <c r="HM43" s="7">
        <v>2.8000000000000001E-2</v>
      </c>
      <c r="HN43" s="7">
        <v>0.157</v>
      </c>
      <c r="HO43" s="7">
        <v>29.6</v>
      </c>
      <c r="HP43" s="7">
        <v>31.7</v>
      </c>
      <c r="HQ43" s="7">
        <v>50</v>
      </c>
      <c r="HR43" s="7">
        <v>33.112582781456958</v>
      </c>
      <c r="HS43" s="7">
        <v>14.802999999999999</v>
      </c>
      <c r="HT43" s="7">
        <v>13.516000000000002</v>
      </c>
      <c r="HU43" s="7">
        <v>2.4E-2</v>
      </c>
      <c r="HV43" s="7">
        <v>0.311</v>
      </c>
      <c r="HW43" s="7">
        <v>28.5</v>
      </c>
      <c r="HX43" s="7">
        <v>31.6</v>
      </c>
      <c r="HY43" s="7">
        <v>28.571428571428573</v>
      </c>
      <c r="HZ43" s="7">
        <v>25.125628140703515</v>
      </c>
      <c r="IA43" s="7">
        <v>20.317000000000007</v>
      </c>
      <c r="IB43" s="7">
        <v>19.765999999999995</v>
      </c>
      <c r="IC43" s="7">
        <v>3.5000000000000003E-2</v>
      </c>
      <c r="ID43" s="7">
        <v>0.50900000000000001</v>
      </c>
      <c r="IE43" s="7">
        <v>26.8</v>
      </c>
      <c r="IF43" s="7">
        <v>28.1</v>
      </c>
      <c r="IG43" s="7">
        <v>33.783783783783782</v>
      </c>
      <c r="IH43" s="7">
        <v>21.09704641350211</v>
      </c>
      <c r="II43" s="7">
        <v>2.0215633423180592</v>
      </c>
      <c r="IJ43" s="7">
        <v>1.4822134387351777</v>
      </c>
      <c r="IK43" s="7">
        <v>2.2573363431151243</v>
      </c>
      <c r="IL43" s="7">
        <v>3.3296337402885681</v>
      </c>
      <c r="IM43" s="7">
        <v>3.2608695652173911</v>
      </c>
      <c r="IN43" s="7">
        <v>4.0540540540540544</v>
      </c>
    </row>
    <row r="44" spans="1:248">
      <c r="A44" s="47" t="s">
        <v>101</v>
      </c>
      <c r="B44" s="2" t="s">
        <v>8</v>
      </c>
      <c r="C44" s="3" t="s">
        <v>8</v>
      </c>
      <c r="D44" s="4" t="s">
        <v>102</v>
      </c>
      <c r="E44" s="4" t="s">
        <v>24</v>
      </c>
      <c r="F44" s="43" t="s">
        <v>13</v>
      </c>
      <c r="G44" s="4"/>
      <c r="H44" s="4"/>
      <c r="I44" s="4"/>
      <c r="J44" s="4"/>
      <c r="K44" s="4"/>
      <c r="L44" s="4">
        <v>0</v>
      </c>
      <c r="M44" s="4"/>
      <c r="N44" s="4">
        <v>324</v>
      </c>
      <c r="O44" s="4"/>
      <c r="P44" s="4"/>
      <c r="Q44" s="4"/>
      <c r="R44" s="4">
        <v>191</v>
      </c>
      <c r="S44" s="4" t="s">
        <v>92</v>
      </c>
      <c r="T44" s="4">
        <v>138</v>
      </c>
      <c r="U44" s="4">
        <v>34</v>
      </c>
      <c r="V44" s="4">
        <v>60.6</v>
      </c>
      <c r="W44" s="4">
        <v>62.2</v>
      </c>
      <c r="X44" s="4">
        <v>51.2</v>
      </c>
      <c r="Y44" s="4">
        <v>10.199999999999999</v>
      </c>
      <c r="Z44" s="4">
        <v>12</v>
      </c>
      <c r="AA44" s="7">
        <v>4.2753623190000001</v>
      </c>
      <c r="AB44" s="7">
        <v>132.09999999978001</v>
      </c>
      <c r="AC44" s="44">
        <v>12195300</v>
      </c>
      <c r="AD44" s="46" t="s">
        <v>20</v>
      </c>
      <c r="AE44" s="10">
        <v>1</v>
      </c>
      <c r="AF44" s="7" t="s">
        <v>248</v>
      </c>
      <c r="AG44" s="7" t="s">
        <v>248</v>
      </c>
      <c r="AH44" s="7" t="s">
        <v>248</v>
      </c>
      <c r="AI44" s="7">
        <v>0</v>
      </c>
      <c r="AJ44" s="7" t="s">
        <v>248</v>
      </c>
      <c r="AK44" s="7" t="s">
        <v>248</v>
      </c>
      <c r="AL44" s="7" t="s">
        <v>248</v>
      </c>
      <c r="AM44" s="7" t="s">
        <v>248</v>
      </c>
      <c r="AN44" s="7" t="s">
        <v>248</v>
      </c>
      <c r="AO44" s="7" t="s">
        <v>248</v>
      </c>
      <c r="AP44" s="9" t="s">
        <v>248</v>
      </c>
      <c r="AQ44" s="10">
        <v>5</v>
      </c>
      <c r="AR44" s="7">
        <v>1.044</v>
      </c>
      <c r="AS44" s="7">
        <v>65.515000000000001</v>
      </c>
      <c r="AT44" s="7">
        <v>0.53200000000000003</v>
      </c>
      <c r="AU44" s="7">
        <v>29.074000000000002</v>
      </c>
      <c r="AV44" s="7">
        <v>30.3</v>
      </c>
      <c r="AW44" s="7">
        <v>22.4</v>
      </c>
      <c r="AX44" s="7">
        <v>15.1</v>
      </c>
      <c r="AY44" s="7">
        <v>37.4</v>
      </c>
      <c r="AZ44" s="7">
        <v>35.090000000000003</v>
      </c>
      <c r="BA44" s="7">
        <v>40.46</v>
      </c>
      <c r="BB44" s="7">
        <v>40.4</v>
      </c>
      <c r="BC44" s="7">
        <v>2.597</v>
      </c>
      <c r="BD44" s="7">
        <v>2.6840000000000002</v>
      </c>
      <c r="BE44" s="7">
        <v>2.1999999999999999E-2</v>
      </c>
      <c r="BF44" s="7">
        <v>0.25900000000000001</v>
      </c>
      <c r="BG44" s="7">
        <v>29.7</v>
      </c>
      <c r="BH44" s="7">
        <v>21.9</v>
      </c>
      <c r="BI44" s="7">
        <v>38.46153846153846</v>
      </c>
      <c r="BJ44" s="7">
        <v>30.120481927710841</v>
      </c>
      <c r="BK44" s="7">
        <v>13.384</v>
      </c>
      <c r="BL44" s="7">
        <v>19.254999999999999</v>
      </c>
      <c r="BM44" s="7">
        <v>4.5999999999999999E-2</v>
      </c>
      <c r="BN44" s="7">
        <v>0.221</v>
      </c>
      <c r="BO44" s="7">
        <v>19.399999999999999</v>
      </c>
      <c r="BP44" s="7">
        <v>43.2</v>
      </c>
      <c r="BQ44" s="7">
        <v>26.881720430107528</v>
      </c>
      <c r="BR44" s="7">
        <v>34.965034965034967</v>
      </c>
      <c r="BS44" s="7">
        <v>13.430000000000001</v>
      </c>
      <c r="BT44" s="7">
        <v>21.491999999999997</v>
      </c>
      <c r="BU44" s="7">
        <v>3.6999999999999998E-2</v>
      </c>
      <c r="BV44" s="7">
        <v>0.42800000000000005</v>
      </c>
      <c r="BW44" s="7">
        <v>49.1</v>
      </c>
      <c r="BX44" s="7">
        <v>33.799999999999997</v>
      </c>
      <c r="BY44" s="7">
        <v>36.496350364963497</v>
      </c>
      <c r="BZ44" s="7">
        <v>26.455026455026456</v>
      </c>
      <c r="CA44" s="7">
        <v>1.9854401058901388</v>
      </c>
      <c r="CB44" s="7">
        <v>1.8461538461538463</v>
      </c>
      <c r="CC44" s="7">
        <v>2.4855012427506211</v>
      </c>
      <c r="CD44" s="7">
        <v>2.643171806167401</v>
      </c>
      <c r="CE44" s="7">
        <v>2.6595744680851068</v>
      </c>
      <c r="CF44" s="9">
        <v>3.0120481927710845</v>
      </c>
      <c r="CG44" s="10">
        <v>0.16</v>
      </c>
      <c r="CH44" s="7">
        <v>44.771000000000001</v>
      </c>
      <c r="CI44" s="7">
        <v>6.2E-2</v>
      </c>
      <c r="CJ44" s="7">
        <v>17.104000000000003</v>
      </c>
      <c r="CK44" s="7">
        <v>10</v>
      </c>
      <c r="CL44" s="7">
        <v>9.1</v>
      </c>
      <c r="CM44" s="7">
        <v>12.2</v>
      </c>
      <c r="CN44" s="7">
        <v>16.899999999999999</v>
      </c>
      <c r="CO44" s="7">
        <v>16.8</v>
      </c>
      <c r="CP44" s="7">
        <v>32.1</v>
      </c>
      <c r="CQ44" s="7">
        <v>31.7</v>
      </c>
      <c r="CR44" s="7">
        <v>7.5180000000000007</v>
      </c>
      <c r="CS44" s="7">
        <v>7.7669999999999995</v>
      </c>
      <c r="CT44" s="7">
        <v>2.1000000000000001E-2</v>
      </c>
      <c r="CU44" s="7">
        <v>0.379</v>
      </c>
      <c r="CV44" s="7">
        <v>33.4</v>
      </c>
      <c r="CW44" s="7">
        <v>28.5</v>
      </c>
      <c r="CX44" s="7">
        <v>19.157088122605362</v>
      </c>
      <c r="CY44" s="7">
        <v>16.778523489932887</v>
      </c>
      <c r="CZ44" s="7">
        <v>29.324999999999999</v>
      </c>
      <c r="DA44" s="7">
        <v>29.865000000000002</v>
      </c>
      <c r="DB44" s="7">
        <v>2.5999999999999999E-2</v>
      </c>
      <c r="DC44" s="7">
        <v>0.435</v>
      </c>
      <c r="DD44" s="7">
        <v>36.799999999999997</v>
      </c>
      <c r="DE44" s="7">
        <v>28.3</v>
      </c>
      <c r="DF44" s="7">
        <v>18.18181818181818</v>
      </c>
      <c r="DG44" s="7">
        <v>15.24390243902439</v>
      </c>
      <c r="DH44" s="7">
        <v>39.021999999999998</v>
      </c>
      <c r="DI44" s="7">
        <v>36.375999999999998</v>
      </c>
      <c r="DJ44" s="7">
        <v>2.4E-2</v>
      </c>
      <c r="DK44" s="7">
        <v>0.52600000000000002</v>
      </c>
      <c r="DL44" s="7">
        <v>31.1</v>
      </c>
      <c r="DM44" s="7">
        <v>35.5</v>
      </c>
      <c r="DN44" s="7">
        <v>19.685039370078741</v>
      </c>
      <c r="DO44" s="7">
        <v>17.730496453900709</v>
      </c>
      <c r="DP44" s="7">
        <v>0.49164208456243852</v>
      </c>
      <c r="DQ44" s="7">
        <v>0.40230655759688883</v>
      </c>
      <c r="DR44" s="7">
        <v>1.2717253073336159</v>
      </c>
      <c r="DS44" s="7">
        <v>1.3774104683195594</v>
      </c>
      <c r="DT44" s="7">
        <v>2.1660649819494586</v>
      </c>
      <c r="DU44" s="38">
        <v>2.1739130434782612</v>
      </c>
      <c r="DV44" s="7">
        <v>0.47699999999999998</v>
      </c>
      <c r="DW44" s="7">
        <v>20.875</v>
      </c>
      <c r="DX44" s="7">
        <v>0.191</v>
      </c>
      <c r="DY44" s="7">
        <v>11.952</v>
      </c>
      <c r="DZ44" s="7">
        <v>22.7</v>
      </c>
      <c r="EA44" s="7">
        <v>14.8</v>
      </c>
      <c r="EB44" s="7">
        <v>20.5</v>
      </c>
      <c r="EC44" s="7">
        <v>23.5</v>
      </c>
      <c r="ED44" s="7">
        <v>30.7</v>
      </c>
      <c r="EE44" s="7">
        <v>36.799999999999997</v>
      </c>
      <c r="EF44" s="7">
        <v>55.7</v>
      </c>
      <c r="EG44" s="7">
        <v>5.7949999999999999</v>
      </c>
      <c r="EH44" s="7">
        <v>5.6709999999999994</v>
      </c>
      <c r="EI44" s="7">
        <v>1.4E-2</v>
      </c>
      <c r="EJ44" s="7">
        <v>0.23299999999999998</v>
      </c>
      <c r="EK44" s="7">
        <v>40</v>
      </c>
      <c r="EL44" s="7">
        <v>36.5</v>
      </c>
      <c r="EM44" s="7">
        <v>19.157088122605362</v>
      </c>
      <c r="EN44" s="7">
        <v>19.157088122605362</v>
      </c>
      <c r="EO44" s="7">
        <v>15.087000000000002</v>
      </c>
      <c r="EP44" s="7">
        <v>17.119</v>
      </c>
      <c r="EQ44" s="7">
        <v>3.2000000000000001E-2</v>
      </c>
      <c r="ER44" s="7">
        <v>0.64300000000000002</v>
      </c>
      <c r="ES44" s="7">
        <v>36.799999999999997</v>
      </c>
      <c r="ET44" s="7">
        <v>42</v>
      </c>
      <c r="EU44" s="7">
        <v>22.935779816513762</v>
      </c>
      <c r="EV44" s="7">
        <v>16.666666666666668</v>
      </c>
      <c r="EW44" s="7">
        <v>13.307</v>
      </c>
      <c r="EX44" s="7">
        <v>13.108000000000001</v>
      </c>
      <c r="EY44" s="7">
        <v>4.5999999999999999E-2</v>
      </c>
      <c r="EZ44" s="7">
        <v>0.40799999999999997</v>
      </c>
      <c r="FA44" s="7">
        <v>31.8</v>
      </c>
      <c r="FB44" s="7">
        <v>34.9</v>
      </c>
      <c r="FC44" s="7">
        <v>26.178010471204189</v>
      </c>
      <c r="FD44" s="7">
        <v>19.083969465648853</v>
      </c>
      <c r="FE44" s="7">
        <v>1.437470052707235</v>
      </c>
      <c r="FF44" s="7">
        <v>1.1655011655011656</v>
      </c>
      <c r="FG44" s="7">
        <v>1.9556714471968708</v>
      </c>
      <c r="FH44" s="7">
        <v>2.4916943521594686</v>
      </c>
      <c r="FI44" s="7">
        <v>3.125</v>
      </c>
      <c r="FJ44" s="38">
        <v>3.2085561497326203</v>
      </c>
      <c r="FK44" s="7">
        <v>0.183</v>
      </c>
      <c r="FL44" s="7">
        <v>27.476000000000003</v>
      </c>
      <c r="FM44" s="7">
        <v>7.0999999999999994E-2</v>
      </c>
      <c r="FN44" s="7">
        <v>15.310999999999998</v>
      </c>
      <c r="FO44" s="7">
        <v>16.3</v>
      </c>
      <c r="FP44" s="7">
        <v>12.7</v>
      </c>
      <c r="FQ44" s="7">
        <v>16.600000000000001</v>
      </c>
      <c r="FR44" s="7">
        <v>39.200000000000003</v>
      </c>
      <c r="FS44" s="7">
        <v>36.200000000000003</v>
      </c>
      <c r="FT44" s="7">
        <v>33.200000000000003</v>
      </c>
      <c r="FU44" s="7">
        <v>48.5</v>
      </c>
      <c r="FV44" s="7">
        <v>10.210000000000001</v>
      </c>
      <c r="FW44" s="7">
        <v>10.25</v>
      </c>
      <c r="FX44" s="7">
        <v>2.8000000000000001E-2</v>
      </c>
      <c r="FY44" s="7">
        <v>0.39500000000000002</v>
      </c>
      <c r="FZ44" s="7">
        <v>26.6</v>
      </c>
      <c r="GA44" s="7">
        <v>32</v>
      </c>
      <c r="GB44" s="7">
        <v>18.18181818181818</v>
      </c>
      <c r="GC44" s="7">
        <v>20.161290322580644</v>
      </c>
      <c r="GD44" s="7">
        <v>25.204999999999998</v>
      </c>
      <c r="GE44" s="7">
        <v>25.529999999999998</v>
      </c>
      <c r="GF44" s="7">
        <v>3.5000000000000003E-2</v>
      </c>
      <c r="GG44" s="7">
        <v>0.9850000000000001</v>
      </c>
      <c r="GH44" s="7">
        <v>18.3</v>
      </c>
      <c r="GI44" s="7">
        <v>25.8</v>
      </c>
      <c r="GJ44" s="7">
        <v>12.755102040816325</v>
      </c>
      <c r="GK44" s="7">
        <v>7.0126227208976157</v>
      </c>
      <c r="GL44" s="7">
        <v>23.198</v>
      </c>
      <c r="GM44" s="7">
        <v>20.027999999999999</v>
      </c>
      <c r="GN44" s="7">
        <v>5.8999999999999997E-2</v>
      </c>
      <c r="GO44" s="7">
        <v>1.121</v>
      </c>
      <c r="GP44" s="7">
        <v>20.399999999999999</v>
      </c>
      <c r="GQ44" s="7">
        <v>25.8</v>
      </c>
      <c r="GR44" s="7">
        <v>6.4516129032258061</v>
      </c>
      <c r="GS44" s="7">
        <v>12.437810945273631</v>
      </c>
      <c r="GT44" s="7">
        <v>1.0235414534288638</v>
      </c>
      <c r="GU44" s="7">
        <v>1.0578279266572637</v>
      </c>
      <c r="GV44" s="7">
        <v>1.1450381679389312</v>
      </c>
      <c r="GW44" s="7">
        <v>1.2406947890818858</v>
      </c>
      <c r="GX44" s="7">
        <v>1.875</v>
      </c>
      <c r="GY44" s="38">
        <v>1.7564402810304449</v>
      </c>
      <c r="GZ44" s="7">
        <v>0.185</v>
      </c>
      <c r="HA44" s="7">
        <v>15.687000000000001</v>
      </c>
      <c r="HB44" s="7">
        <v>0.129</v>
      </c>
      <c r="HC44" s="7">
        <v>9.6080000000000005</v>
      </c>
      <c r="HD44" s="7">
        <v>11.6</v>
      </c>
      <c r="HE44" s="7">
        <v>12.7</v>
      </c>
      <c r="HF44" s="7">
        <v>12.6</v>
      </c>
      <c r="HG44" s="7">
        <v>47.5</v>
      </c>
      <c r="HH44" s="7">
        <v>31.8</v>
      </c>
      <c r="HI44" s="7">
        <v>55.6</v>
      </c>
      <c r="HJ44" s="7">
        <v>37.9</v>
      </c>
      <c r="HK44" s="7">
        <v>14.734</v>
      </c>
      <c r="HL44" s="7">
        <v>15.398000000000001</v>
      </c>
      <c r="HM44" s="7">
        <v>3.9E-2</v>
      </c>
      <c r="HN44" s="7">
        <v>0.38799999999999996</v>
      </c>
      <c r="HO44" s="7">
        <v>43.6</v>
      </c>
      <c r="HP44" s="7">
        <v>46.7</v>
      </c>
      <c r="HQ44" s="7">
        <v>21.09704641350211</v>
      </c>
      <c r="HR44" s="7">
        <v>22.727272727272727</v>
      </c>
      <c r="HS44" s="7">
        <v>24.172000000000004</v>
      </c>
      <c r="HT44" s="7">
        <v>24.489000000000001</v>
      </c>
      <c r="HU44" s="7">
        <v>3.9E-2</v>
      </c>
      <c r="HV44" s="7">
        <v>0.35699999999999998</v>
      </c>
      <c r="HW44" s="7">
        <v>32.299999999999997</v>
      </c>
      <c r="HX44" s="7">
        <v>40.1</v>
      </c>
      <c r="HY44" s="7">
        <v>22.624434389140273</v>
      </c>
      <c r="HZ44" s="7">
        <v>19.011406844106464</v>
      </c>
      <c r="IA44" s="7">
        <v>17.698</v>
      </c>
      <c r="IB44" s="7">
        <v>20.783999999999999</v>
      </c>
      <c r="IC44" s="7">
        <v>3.3000000000000002E-2</v>
      </c>
      <c r="ID44" s="7">
        <v>0.54500000000000004</v>
      </c>
      <c r="IE44" s="7">
        <v>34.700000000000003</v>
      </c>
      <c r="IF44" s="7">
        <v>31.7</v>
      </c>
      <c r="IG44" s="7">
        <v>18.450184501845015</v>
      </c>
      <c r="IH44" s="7">
        <v>15.060240963855421</v>
      </c>
      <c r="II44" s="7">
        <v>1.1244377811094453</v>
      </c>
      <c r="IJ44" s="7">
        <v>1.9595035924232527</v>
      </c>
      <c r="IK44" s="7">
        <v>1.9267822736030829</v>
      </c>
      <c r="IL44" s="7">
        <v>2.2222222222222219</v>
      </c>
      <c r="IM44" s="7">
        <v>1.8691588785046729</v>
      </c>
      <c r="IN44" s="7">
        <v>1.6085790884718498</v>
      </c>
    </row>
    <row r="45" spans="1:248">
      <c r="A45" s="47" t="s">
        <v>103</v>
      </c>
      <c r="B45" s="2" t="s">
        <v>8</v>
      </c>
      <c r="C45" s="3" t="s">
        <v>8</v>
      </c>
      <c r="D45" s="4" t="s">
        <v>104</v>
      </c>
      <c r="E45" s="4" t="s">
        <v>24</v>
      </c>
      <c r="F45" s="43" t="s">
        <v>13</v>
      </c>
      <c r="G45" s="4"/>
      <c r="H45" s="4"/>
      <c r="I45" s="4"/>
      <c r="J45" s="4"/>
      <c r="K45" s="4"/>
      <c r="L45" s="4">
        <v>0</v>
      </c>
      <c r="M45" s="4"/>
      <c r="N45" s="4">
        <v>275</v>
      </c>
      <c r="O45" s="4"/>
      <c r="P45" s="4"/>
      <c r="Q45" s="4"/>
      <c r="R45" s="4">
        <v>1000</v>
      </c>
      <c r="S45" s="4" t="s">
        <v>92</v>
      </c>
      <c r="T45" s="4">
        <v>164</v>
      </c>
      <c r="U45" s="4">
        <v>65.7</v>
      </c>
      <c r="V45" s="4">
        <v>85.1</v>
      </c>
      <c r="W45" s="4">
        <v>71.5</v>
      </c>
      <c r="X45" s="4">
        <v>62.9</v>
      </c>
      <c r="Y45" s="4">
        <v>15.3</v>
      </c>
      <c r="Z45" s="4">
        <v>22.1</v>
      </c>
      <c r="AA45" s="7">
        <v>3.043298193</v>
      </c>
      <c r="AB45" s="7">
        <v>159.00899096347999</v>
      </c>
      <c r="AC45" s="44">
        <v>9393700</v>
      </c>
      <c r="AD45" s="46" t="s">
        <v>20</v>
      </c>
      <c r="AE45" s="10">
        <v>1</v>
      </c>
      <c r="AF45" s="7" t="s">
        <v>248</v>
      </c>
      <c r="AG45" s="7" t="s">
        <v>248</v>
      </c>
      <c r="AH45" s="7" t="s">
        <v>248</v>
      </c>
      <c r="AI45" s="7">
        <v>0</v>
      </c>
      <c r="AJ45" s="7" t="s">
        <v>248</v>
      </c>
      <c r="AK45" s="7" t="s">
        <v>248</v>
      </c>
      <c r="AL45" s="7" t="s">
        <v>248</v>
      </c>
      <c r="AM45" s="7" t="s">
        <v>248</v>
      </c>
      <c r="AN45" s="7" t="s">
        <v>248</v>
      </c>
      <c r="AO45" s="7" t="s">
        <v>248</v>
      </c>
      <c r="AP45" s="9" t="s">
        <v>248</v>
      </c>
      <c r="AQ45" s="10">
        <v>5</v>
      </c>
      <c r="AR45" s="7">
        <v>1.135</v>
      </c>
      <c r="AS45" s="7">
        <v>75.454999999999998</v>
      </c>
      <c r="AT45" s="7">
        <v>0.50700000000000001</v>
      </c>
      <c r="AU45" s="7">
        <v>39.066000000000003</v>
      </c>
      <c r="AV45" s="7">
        <v>8.66</v>
      </c>
      <c r="AW45" s="7">
        <v>12.4</v>
      </c>
      <c r="AX45" s="7">
        <v>10.199999999999999</v>
      </c>
      <c r="AY45" s="7">
        <v>34.700000000000003</v>
      </c>
      <c r="AZ45" s="7">
        <v>42.5</v>
      </c>
      <c r="BA45" s="7">
        <v>37.700000000000003</v>
      </c>
      <c r="BB45" s="7">
        <v>48.5</v>
      </c>
      <c r="BC45" s="7" t="s">
        <v>248</v>
      </c>
      <c r="BD45" s="7" t="s">
        <v>248</v>
      </c>
      <c r="BE45" s="7" t="s">
        <v>248</v>
      </c>
      <c r="BF45" s="7" t="s">
        <v>248</v>
      </c>
      <c r="BG45" s="7" t="s">
        <v>248</v>
      </c>
      <c r="BH45" s="7" t="s">
        <v>248</v>
      </c>
      <c r="BI45" s="7" t="s">
        <v>248</v>
      </c>
      <c r="BJ45" s="7" t="s">
        <v>248</v>
      </c>
      <c r="BK45" s="7">
        <v>21.135000000000002</v>
      </c>
      <c r="BL45" s="7">
        <v>27.585000000000001</v>
      </c>
      <c r="BM45" s="7">
        <v>0.04</v>
      </c>
      <c r="BN45" s="7">
        <v>0.63100000000000012</v>
      </c>
      <c r="BO45" s="7">
        <v>36.700000000000003</v>
      </c>
      <c r="BP45" s="7">
        <v>35.299999999999997</v>
      </c>
      <c r="BQ45" s="7">
        <v>32.258064516129032</v>
      </c>
      <c r="BR45" s="7">
        <v>22.026431718061673</v>
      </c>
      <c r="BS45" s="7">
        <v>21.062000000000001</v>
      </c>
      <c r="BT45" s="7">
        <v>28.021999999999995</v>
      </c>
      <c r="BU45" s="7">
        <v>3.3000000000000002E-2</v>
      </c>
      <c r="BV45" s="7">
        <v>0.55500000000000005</v>
      </c>
      <c r="BW45" s="7">
        <v>36.6</v>
      </c>
      <c r="BX45" s="7">
        <v>31.4</v>
      </c>
      <c r="BY45" s="7">
        <v>32.679738562091501</v>
      </c>
      <c r="BZ45" s="7">
        <v>23.041474654377879</v>
      </c>
      <c r="CA45" s="7">
        <v>1.2</v>
      </c>
      <c r="CB45" s="7">
        <v>1.7647058823529411</v>
      </c>
      <c r="CC45" s="7">
        <v>1.9569471624266146</v>
      </c>
      <c r="CD45" s="7">
        <v>2.4958402662229617</v>
      </c>
      <c r="CE45" s="7">
        <v>2.3980815347721824</v>
      </c>
      <c r="CF45" s="9">
        <v>2.6064291920069502</v>
      </c>
      <c r="CG45" s="10">
        <v>0.41099999999999998</v>
      </c>
      <c r="CH45" s="7">
        <v>62.512</v>
      </c>
      <c r="CI45" s="7">
        <v>0.151</v>
      </c>
      <c r="CJ45" s="7">
        <v>42.260999999999996</v>
      </c>
      <c r="CK45" s="7">
        <v>10</v>
      </c>
      <c r="CL45" s="7">
        <v>10</v>
      </c>
      <c r="CM45" s="7">
        <v>10.1</v>
      </c>
      <c r="CN45" s="7">
        <v>27.51</v>
      </c>
      <c r="CO45" s="7">
        <v>27.169</v>
      </c>
      <c r="CP45" s="7">
        <v>37.53</v>
      </c>
      <c r="CQ45" s="7">
        <v>38.61</v>
      </c>
      <c r="CR45" s="7">
        <v>8.3740000000000006</v>
      </c>
      <c r="CS45" s="7">
        <v>10.778</v>
      </c>
      <c r="CT45" s="7">
        <v>7.0000000000000007E-2</v>
      </c>
      <c r="CU45" s="7">
        <v>0.36899999999999999</v>
      </c>
      <c r="CV45" s="7">
        <v>33.5</v>
      </c>
      <c r="CW45" s="7">
        <v>31</v>
      </c>
      <c r="CX45" s="7">
        <v>18.450184501845015</v>
      </c>
      <c r="CY45" s="7">
        <v>18.726591760299623</v>
      </c>
      <c r="CZ45" s="7">
        <v>42.082999999999998</v>
      </c>
      <c r="DA45" s="7">
        <v>47.56</v>
      </c>
      <c r="DB45" s="7">
        <v>4.4999999999999998E-2</v>
      </c>
      <c r="DC45" s="7">
        <v>0.63500000000000001</v>
      </c>
      <c r="DD45" s="7">
        <v>45.8</v>
      </c>
      <c r="DE45" s="7">
        <v>43.1</v>
      </c>
      <c r="DF45" s="7">
        <v>15.19756838905775</v>
      </c>
      <c r="DG45" s="7">
        <v>17.123287671232877</v>
      </c>
      <c r="DH45" s="7">
        <v>30.608999999999995</v>
      </c>
      <c r="DI45" s="7">
        <v>34.82</v>
      </c>
      <c r="DJ45" s="7">
        <v>3.5000000000000003E-2</v>
      </c>
      <c r="DK45" s="7">
        <v>0.66600000000000004</v>
      </c>
      <c r="DL45" s="7">
        <v>39.6</v>
      </c>
      <c r="DM45" s="7">
        <v>31.4</v>
      </c>
      <c r="DN45" s="7">
        <v>15.723270440251572</v>
      </c>
      <c r="DO45" s="7">
        <v>12.787723785166239</v>
      </c>
      <c r="DP45" s="7">
        <v>0.34928396786587501</v>
      </c>
      <c r="DQ45" s="7">
        <v>0.34203625584311936</v>
      </c>
      <c r="DR45" s="7">
        <v>0.9878169245966415</v>
      </c>
      <c r="DS45" s="7">
        <v>1.0121457489878543</v>
      </c>
      <c r="DT45" s="7">
        <v>1.4347202295552366</v>
      </c>
      <c r="DU45" s="38">
        <v>1.4340344168260037</v>
      </c>
      <c r="DV45" s="7">
        <v>0.27500000000000002</v>
      </c>
      <c r="DW45" s="7">
        <v>28.284999999999997</v>
      </c>
      <c r="DX45" s="7">
        <v>0.11799999999999999</v>
      </c>
      <c r="DY45" s="7">
        <v>15.030000000000001</v>
      </c>
      <c r="DZ45" s="7">
        <v>5.4</v>
      </c>
      <c r="EA45" s="7">
        <v>13.7</v>
      </c>
      <c r="EB45" s="7">
        <v>10.5</v>
      </c>
      <c r="EC45" s="7">
        <v>33</v>
      </c>
      <c r="ED45" s="7">
        <v>34</v>
      </c>
      <c r="EE45" s="7">
        <v>33.4</v>
      </c>
      <c r="EF45" s="7">
        <v>50.2</v>
      </c>
      <c r="EG45" s="7">
        <v>2.4289999999999998</v>
      </c>
      <c r="EH45" s="7">
        <v>2.4350000000000001</v>
      </c>
      <c r="EI45" s="7">
        <v>0.04</v>
      </c>
      <c r="EJ45" s="7">
        <v>0</v>
      </c>
      <c r="EK45" s="7" t="s">
        <v>248</v>
      </c>
      <c r="EL45" s="7">
        <v>41.8</v>
      </c>
      <c r="EM45" s="7">
        <v>0</v>
      </c>
      <c r="EN45" s="7">
        <v>16.129032258064516</v>
      </c>
      <c r="EO45" s="7">
        <v>11.31</v>
      </c>
      <c r="EP45" s="7">
        <v>8.2530000000000001</v>
      </c>
      <c r="EQ45" s="7">
        <v>5.3999999999999999E-2</v>
      </c>
      <c r="ER45" s="7">
        <v>0.64</v>
      </c>
      <c r="ES45" s="7">
        <v>44.9</v>
      </c>
      <c r="ET45" s="7">
        <v>51.7</v>
      </c>
      <c r="EU45" s="7">
        <v>20.66115702479339</v>
      </c>
      <c r="EV45" s="7">
        <v>18.382352941176471</v>
      </c>
      <c r="EW45" s="7">
        <v>30.526000000000003</v>
      </c>
      <c r="EX45" s="7">
        <v>18.119</v>
      </c>
      <c r="EY45" s="7">
        <v>4.1000000000000002E-2</v>
      </c>
      <c r="EZ45" s="7">
        <v>0.82699999999999996</v>
      </c>
      <c r="FA45" s="7">
        <v>40.799999999999997</v>
      </c>
      <c r="FB45" s="7">
        <v>39.700000000000003</v>
      </c>
      <c r="FC45" s="7">
        <v>15.974440894568691</v>
      </c>
      <c r="FD45" s="7">
        <v>14.245014245014247</v>
      </c>
      <c r="FE45" s="7">
        <v>0.3201024327784891</v>
      </c>
      <c r="FF45" s="7">
        <v>0.57758952637658834</v>
      </c>
      <c r="FG45" s="7">
        <v>0.80321285140562249</v>
      </c>
      <c r="FH45" s="7">
        <v>1.2738853503184713</v>
      </c>
      <c r="FI45" s="7">
        <v>2.9041626331074544</v>
      </c>
      <c r="FJ45" s="38">
        <v>1.8691588785046729</v>
      </c>
      <c r="FK45" s="7">
        <v>7.9000000000000001E-2</v>
      </c>
      <c r="FL45" s="7">
        <v>27.895</v>
      </c>
      <c r="FM45" s="7">
        <v>5.2999999999999999E-2</v>
      </c>
      <c r="FN45" s="7">
        <v>12.815</v>
      </c>
      <c r="FO45" s="7">
        <v>16.2</v>
      </c>
      <c r="FP45" s="7">
        <v>10</v>
      </c>
      <c r="FQ45" s="7">
        <v>16</v>
      </c>
      <c r="FR45" s="7">
        <v>22.3</v>
      </c>
      <c r="FS45" s="7">
        <v>24.7</v>
      </c>
      <c r="FT45" s="7">
        <v>40</v>
      </c>
      <c r="FU45" s="7">
        <v>29</v>
      </c>
      <c r="FV45" s="7">
        <v>10.012</v>
      </c>
      <c r="FW45" s="7">
        <v>10.709</v>
      </c>
      <c r="FX45" s="7">
        <v>2.3E-2</v>
      </c>
      <c r="FY45" s="7">
        <v>0.57599999999999996</v>
      </c>
      <c r="FZ45" s="7">
        <v>35.6</v>
      </c>
      <c r="GA45" s="7">
        <v>28.1</v>
      </c>
      <c r="GB45" s="7">
        <v>11.876484560570072</v>
      </c>
      <c r="GC45" s="7">
        <v>13.586956521739131</v>
      </c>
      <c r="GD45" s="7">
        <v>23.623000000000005</v>
      </c>
      <c r="GE45" s="7">
        <v>23.004999999999999</v>
      </c>
      <c r="GF45" s="7">
        <v>1.9E-2</v>
      </c>
      <c r="GG45" s="7">
        <v>0.61099999999999999</v>
      </c>
      <c r="GH45" s="7">
        <v>32.200000000000003</v>
      </c>
      <c r="GI45" s="7">
        <v>28.8</v>
      </c>
      <c r="GJ45" s="7">
        <v>12.626262626262626</v>
      </c>
      <c r="GK45" s="7">
        <v>11.337868480725623</v>
      </c>
      <c r="GL45" s="7">
        <v>24.133000000000003</v>
      </c>
      <c r="GM45" s="7">
        <v>20.776000000000003</v>
      </c>
      <c r="GN45" s="7">
        <v>2.9000000000000001E-2</v>
      </c>
      <c r="GO45" s="7">
        <v>0.77500000000000002</v>
      </c>
      <c r="GP45" s="7">
        <v>19.100000000000001</v>
      </c>
      <c r="GQ45" s="7">
        <v>18</v>
      </c>
      <c r="GR45" s="7">
        <v>13.966480446927374</v>
      </c>
      <c r="GS45" s="7">
        <v>12.135922330097088</v>
      </c>
      <c r="GT45" s="7">
        <v>0.77679958570688767</v>
      </c>
      <c r="GU45" s="7">
        <v>0.77519379844961234</v>
      </c>
      <c r="GV45" s="7">
        <v>1.2371134020618557</v>
      </c>
      <c r="GW45" s="7">
        <v>1.0228435049437437</v>
      </c>
      <c r="GX45" s="7">
        <v>1.8773466833541927</v>
      </c>
      <c r="GY45" s="38">
        <v>1.6295491580662684</v>
      </c>
      <c r="GZ45" s="7">
        <v>0.26200000000000001</v>
      </c>
      <c r="HA45" s="7">
        <v>28.197000000000003</v>
      </c>
      <c r="HB45" s="7">
        <v>0.11600000000000001</v>
      </c>
      <c r="HC45" s="7">
        <v>13.973000000000001</v>
      </c>
      <c r="HD45" s="7">
        <v>13.7</v>
      </c>
      <c r="HE45" s="7">
        <v>16.5</v>
      </c>
      <c r="HF45" s="7">
        <v>21.8</v>
      </c>
      <c r="HG45" s="7">
        <v>37.299999999999997</v>
      </c>
      <c r="HH45" s="7">
        <v>33.9</v>
      </c>
      <c r="HI45" s="7">
        <v>41.9</v>
      </c>
      <c r="HJ45" s="7">
        <v>37.1</v>
      </c>
      <c r="HK45" s="7">
        <v>15.314</v>
      </c>
      <c r="HL45" s="7">
        <v>15.329000000000001</v>
      </c>
      <c r="HM45" s="7">
        <v>2.5999999999999999E-2</v>
      </c>
      <c r="HN45" s="7">
        <v>0.42199999999999999</v>
      </c>
      <c r="HO45" s="7">
        <v>34.799999999999997</v>
      </c>
      <c r="HP45" s="7">
        <v>40</v>
      </c>
      <c r="HQ45" s="7">
        <v>17.857142857142854</v>
      </c>
      <c r="HR45" s="7">
        <v>15.432098765432098</v>
      </c>
      <c r="HS45" s="7">
        <v>26.336000000000006</v>
      </c>
      <c r="HT45" s="7">
        <v>28.09</v>
      </c>
      <c r="HU45" s="7">
        <v>3.2000000000000001E-2</v>
      </c>
      <c r="HV45" s="7">
        <v>0.59099999999999997</v>
      </c>
      <c r="HW45" s="7">
        <v>35.200000000000003</v>
      </c>
      <c r="HX45" s="7">
        <v>26.1</v>
      </c>
      <c r="HY45" s="7">
        <v>16.393442622950818</v>
      </c>
      <c r="HZ45" s="7">
        <v>13.92757660167131</v>
      </c>
      <c r="IA45" s="7">
        <v>17.331</v>
      </c>
      <c r="IB45" s="7">
        <v>16.740000000000002</v>
      </c>
      <c r="IC45" s="7">
        <v>2.1000000000000001E-2</v>
      </c>
      <c r="ID45" s="7">
        <v>0.62399999999999989</v>
      </c>
      <c r="IE45" s="7">
        <v>39.299999999999997</v>
      </c>
      <c r="IF45" s="7">
        <v>29.9</v>
      </c>
      <c r="IG45" s="7">
        <v>14.749262536873156</v>
      </c>
      <c r="IH45" s="7">
        <v>12.987012987012987</v>
      </c>
      <c r="II45" s="7">
        <v>1.1551790527531767</v>
      </c>
      <c r="IJ45" s="7">
        <v>1.3351134846461949</v>
      </c>
      <c r="IK45" s="7">
        <v>1.5584415584415585</v>
      </c>
      <c r="IL45" s="7">
        <v>1.6330974414806751</v>
      </c>
      <c r="IM45" s="7">
        <v>2.2522522522522523</v>
      </c>
      <c r="IN45" s="7">
        <v>2.309468822170901</v>
      </c>
    </row>
    <row r="46" spans="1:248">
      <c r="A46" s="47" t="s">
        <v>105</v>
      </c>
      <c r="B46" s="2" t="s">
        <v>8</v>
      </c>
      <c r="C46" s="3" t="s">
        <v>8</v>
      </c>
      <c r="D46" s="4" t="s">
        <v>193</v>
      </c>
      <c r="E46" s="4" t="s">
        <v>15</v>
      </c>
      <c r="F46" s="43" t="s">
        <v>13</v>
      </c>
      <c r="G46" s="4"/>
      <c r="H46" s="4"/>
      <c r="I46" s="4"/>
      <c r="J46" s="4"/>
      <c r="K46" s="4"/>
      <c r="L46" s="4">
        <v>0</v>
      </c>
      <c r="M46" s="4"/>
      <c r="N46" s="4">
        <v>222</v>
      </c>
      <c r="O46" s="4">
        <v>189</v>
      </c>
      <c r="P46" s="4">
        <v>176</v>
      </c>
      <c r="Q46" s="4">
        <v>3.0949136359094361E-2</v>
      </c>
      <c r="R46" s="4">
        <v>182.5</v>
      </c>
      <c r="S46" s="4" t="s">
        <v>11</v>
      </c>
      <c r="T46" s="4">
        <v>106</v>
      </c>
      <c r="U46" s="4">
        <v>41.7</v>
      </c>
      <c r="V46" s="4">
        <v>46.3</v>
      </c>
      <c r="W46" s="4">
        <v>46</v>
      </c>
      <c r="X46" s="4">
        <v>37.9</v>
      </c>
      <c r="Y46" s="4">
        <v>7.1</v>
      </c>
      <c r="Z46" s="4">
        <v>9.8000000000000007</v>
      </c>
      <c r="AA46" s="4"/>
      <c r="AC46" s="44">
        <v>130000</v>
      </c>
      <c r="AD46" s="46" t="s">
        <v>106</v>
      </c>
      <c r="AE46" s="10">
        <v>1</v>
      </c>
      <c r="AF46" s="7">
        <v>9.5</v>
      </c>
      <c r="AG46" s="7">
        <v>1</v>
      </c>
      <c r="AH46" s="7">
        <v>12</v>
      </c>
      <c r="AI46" s="7">
        <v>0</v>
      </c>
      <c r="AJ46" s="7">
        <v>32.299999999999997</v>
      </c>
      <c r="AK46" s="7">
        <v>2.2000000000000002</v>
      </c>
      <c r="AL46" s="7">
        <v>3.7</v>
      </c>
      <c r="AM46" s="7">
        <v>1.5</v>
      </c>
      <c r="AN46" s="7">
        <v>1.7</v>
      </c>
      <c r="AO46" s="7">
        <v>1.3</v>
      </c>
      <c r="AP46" s="9">
        <v>5.0999999999999996</v>
      </c>
      <c r="AQ46" s="10">
        <v>5</v>
      </c>
      <c r="AR46" s="7">
        <v>0.753</v>
      </c>
      <c r="AS46" s="7">
        <v>47.997999999999998</v>
      </c>
      <c r="AT46" s="7">
        <v>0.39300000000000002</v>
      </c>
      <c r="AU46" s="7">
        <v>24.512999999999998</v>
      </c>
      <c r="AV46" s="7" t="s">
        <v>248</v>
      </c>
      <c r="AW46" s="7" t="s">
        <v>248</v>
      </c>
      <c r="AX46" s="7" t="s">
        <v>248</v>
      </c>
      <c r="AY46" s="7">
        <v>27</v>
      </c>
      <c r="AZ46" s="7">
        <v>32.200000000000003</v>
      </c>
      <c r="BA46" s="7">
        <v>32.9</v>
      </c>
      <c r="BB46" s="7">
        <v>33.5</v>
      </c>
      <c r="BC46" s="7" t="s">
        <v>248</v>
      </c>
      <c r="BD46" s="7" t="s">
        <v>248</v>
      </c>
      <c r="BE46" s="7" t="s">
        <v>248</v>
      </c>
      <c r="BF46" s="7" t="s">
        <v>248</v>
      </c>
      <c r="BG46" s="7" t="s">
        <v>248</v>
      </c>
      <c r="BH46" s="7" t="s">
        <v>248</v>
      </c>
      <c r="BI46" s="7" t="s">
        <v>248</v>
      </c>
      <c r="BJ46" s="7" t="s">
        <v>248</v>
      </c>
      <c r="BK46" s="7">
        <v>10.916</v>
      </c>
      <c r="BL46" s="7">
        <v>17.155000000000001</v>
      </c>
      <c r="BM46" s="7">
        <v>3.4000000000000002E-2</v>
      </c>
      <c r="BN46" s="7">
        <v>0.316</v>
      </c>
      <c r="BO46" s="7">
        <v>30.1</v>
      </c>
      <c r="BP46" s="7">
        <v>27.3</v>
      </c>
      <c r="BQ46" s="7">
        <v>32.467532467532465</v>
      </c>
      <c r="BR46" s="7">
        <v>27.932960893854748</v>
      </c>
      <c r="BS46" s="7">
        <v>9.7810000000000024</v>
      </c>
      <c r="BT46" s="7">
        <v>18.078999999999997</v>
      </c>
      <c r="BU46" s="7">
        <v>0.03</v>
      </c>
      <c r="BV46" s="7">
        <v>0.32500000000000001</v>
      </c>
      <c r="BW46" s="7">
        <v>35.4</v>
      </c>
      <c r="BX46" s="7">
        <v>20.7</v>
      </c>
      <c r="BY46" s="7">
        <v>39.0625</v>
      </c>
      <c r="BZ46" s="7">
        <v>28.735632183908049</v>
      </c>
      <c r="CA46" s="7" t="s">
        <v>248</v>
      </c>
      <c r="CB46" s="7" t="s">
        <v>248</v>
      </c>
      <c r="CC46" s="7">
        <v>2.5041736227045077</v>
      </c>
      <c r="CD46" s="7">
        <v>2.801120448179272</v>
      </c>
      <c r="CE46" s="7">
        <v>2.7985074626865671</v>
      </c>
      <c r="CF46" s="9">
        <v>3.9682539682539684</v>
      </c>
      <c r="CG46" s="10">
        <v>0.51100000000000001</v>
      </c>
      <c r="CH46" s="7">
        <v>39.463999999999999</v>
      </c>
      <c r="CI46" s="7">
        <v>0.155</v>
      </c>
      <c r="CJ46" s="7">
        <v>18.524999999999999</v>
      </c>
      <c r="CK46" s="7">
        <v>14.8</v>
      </c>
      <c r="CL46" s="7">
        <v>12.4</v>
      </c>
      <c r="CM46" s="7">
        <v>13.5</v>
      </c>
      <c r="CN46" s="7">
        <v>26.7</v>
      </c>
      <c r="CO46" s="7">
        <v>30.1</v>
      </c>
      <c r="CP46" s="7">
        <v>23.8</v>
      </c>
      <c r="CQ46" s="7">
        <v>30.8</v>
      </c>
      <c r="CR46" s="7">
        <v>1.5840000000000001</v>
      </c>
      <c r="CS46" s="7">
        <v>1.6619999999999999</v>
      </c>
      <c r="CT46" s="7">
        <v>1.4E-2</v>
      </c>
      <c r="CU46" s="7">
        <v>0.35499999999999998</v>
      </c>
      <c r="CV46" s="7">
        <v>22.7</v>
      </c>
      <c r="CW46" s="7">
        <v>24.8</v>
      </c>
      <c r="CX46" s="7">
        <v>25.125628140703515</v>
      </c>
      <c r="CY46" s="7">
        <v>26.041666666666668</v>
      </c>
      <c r="CZ46" s="7">
        <v>13.934999999999999</v>
      </c>
      <c r="DA46" s="7">
        <v>17.199000000000002</v>
      </c>
      <c r="DB46" s="7">
        <v>2.1999999999999999E-2</v>
      </c>
      <c r="DC46" s="7">
        <v>0.58399999999999996</v>
      </c>
      <c r="DD46" s="7">
        <v>30.6</v>
      </c>
      <c r="DE46" s="7">
        <v>22.7</v>
      </c>
      <c r="DF46" s="7">
        <v>30.864197530864196</v>
      </c>
      <c r="DG46" s="7">
        <v>29.239766081871341</v>
      </c>
      <c r="DH46" s="7">
        <v>13.925999999999998</v>
      </c>
      <c r="DI46" s="7">
        <v>18.043999999999997</v>
      </c>
      <c r="DJ46" s="7">
        <v>2.1000000000000001E-2</v>
      </c>
      <c r="DK46" s="7">
        <v>0.40900000000000009</v>
      </c>
      <c r="DL46" s="7">
        <v>29.6</v>
      </c>
      <c r="DM46" s="7">
        <v>26.2</v>
      </c>
      <c r="DN46" s="7">
        <v>30.303030303030301</v>
      </c>
      <c r="DO46" s="7">
        <v>28.901734104046245</v>
      </c>
      <c r="DP46" s="7">
        <v>1.4800197335964478</v>
      </c>
      <c r="DQ46" s="7">
        <v>1.8891687657430729</v>
      </c>
      <c r="DR46" s="7">
        <v>2.6857654431512983</v>
      </c>
      <c r="DS46" s="7">
        <v>2.1398002853067046</v>
      </c>
      <c r="DT46" s="7">
        <v>3.3557046979865772</v>
      </c>
      <c r="DU46" s="38">
        <v>3.024193548387097</v>
      </c>
      <c r="DV46" s="7">
        <v>0.39500000000000002</v>
      </c>
      <c r="DW46" s="7">
        <v>26.875</v>
      </c>
      <c r="DX46" s="7">
        <v>0.20799999999999999</v>
      </c>
      <c r="DY46" s="7">
        <v>14.396000000000003</v>
      </c>
      <c r="DZ46" s="7">
        <v>11.8</v>
      </c>
      <c r="EA46" s="7">
        <v>13.7</v>
      </c>
      <c r="EB46" s="7">
        <v>16</v>
      </c>
      <c r="EC46" s="7">
        <v>33.9</v>
      </c>
      <c r="ED46" s="7">
        <v>25.3</v>
      </c>
      <c r="EE46" s="7">
        <v>39.6</v>
      </c>
      <c r="EF46" s="7">
        <v>33.5</v>
      </c>
      <c r="EG46" s="7">
        <v>1.8380000000000001</v>
      </c>
      <c r="EH46" s="7">
        <v>1.716</v>
      </c>
      <c r="EI46" s="7">
        <v>0.02</v>
      </c>
      <c r="EJ46" s="7">
        <v>0.42599999999999993</v>
      </c>
      <c r="EK46" s="7">
        <v>18.3</v>
      </c>
      <c r="EL46" s="7">
        <v>31.2</v>
      </c>
      <c r="EM46" s="7">
        <v>23.584905660377359</v>
      </c>
      <c r="EN46" s="7">
        <v>19.607843137254903</v>
      </c>
      <c r="EO46" s="7">
        <v>14.155000000000003</v>
      </c>
      <c r="EP46" s="7">
        <v>12.989000000000001</v>
      </c>
      <c r="EQ46" s="7">
        <v>1.4999999999999999E-2</v>
      </c>
      <c r="ER46" s="7">
        <v>0.51100000000000001</v>
      </c>
      <c r="ES46" s="7">
        <v>22.1</v>
      </c>
      <c r="ET46" s="7">
        <v>27.5</v>
      </c>
      <c r="EU46" s="7">
        <v>25</v>
      </c>
      <c r="EV46" s="7">
        <v>22.624434389140273</v>
      </c>
      <c r="EW46" s="7">
        <v>11.688000000000001</v>
      </c>
      <c r="EX46" s="7">
        <v>11.383000000000001</v>
      </c>
      <c r="EY46" s="7">
        <v>2.3E-2</v>
      </c>
      <c r="EZ46" s="7">
        <v>0.35599999999999998</v>
      </c>
      <c r="FA46" s="7">
        <v>23.7</v>
      </c>
      <c r="FB46" s="7">
        <v>20.2</v>
      </c>
      <c r="FC46" s="7">
        <v>25.125628140703515</v>
      </c>
      <c r="FD46" s="7">
        <v>21.834061135371179</v>
      </c>
      <c r="FE46" s="7">
        <v>2.5795356835769563</v>
      </c>
      <c r="FF46" s="7">
        <v>3.4602076124567476</v>
      </c>
      <c r="FG46" s="7">
        <v>2.7598896044158234</v>
      </c>
      <c r="FH46" s="7">
        <v>2.9211295034079847</v>
      </c>
      <c r="FI46" s="7">
        <v>4.0106951871657754</v>
      </c>
      <c r="FJ46" s="38">
        <v>4.160887656033287</v>
      </c>
      <c r="FK46" s="7">
        <v>0.106</v>
      </c>
      <c r="FL46" s="7">
        <v>19.989000000000001</v>
      </c>
      <c r="FM46" s="7">
        <v>4.7E-2</v>
      </c>
      <c r="FN46" s="7">
        <v>11.459</v>
      </c>
      <c r="FO46" s="7">
        <v>16.399999999999999</v>
      </c>
      <c r="FP46" s="7">
        <v>14.4</v>
      </c>
      <c r="FQ46" s="7">
        <v>15.3</v>
      </c>
      <c r="FR46" s="7">
        <v>24.5</v>
      </c>
      <c r="FS46" s="7">
        <v>31.2</v>
      </c>
      <c r="FT46" s="7">
        <v>33.6</v>
      </c>
      <c r="FU46" s="7">
        <v>42.2</v>
      </c>
      <c r="FV46" s="7">
        <v>6.5679999999999996</v>
      </c>
      <c r="FW46" s="7">
        <v>6.6979999999999995</v>
      </c>
      <c r="FX46" s="7">
        <v>1.4999999999999999E-2</v>
      </c>
      <c r="FY46" s="7">
        <v>0.496</v>
      </c>
      <c r="FZ46" s="7">
        <v>29.2</v>
      </c>
      <c r="GA46" s="7">
        <v>25.1</v>
      </c>
      <c r="GB46" s="7">
        <v>17.857142857142854</v>
      </c>
      <c r="GC46" s="7">
        <v>18.050541516245485</v>
      </c>
      <c r="GD46" s="7">
        <v>16.749000000000002</v>
      </c>
      <c r="GE46" s="7">
        <v>16.774999999999999</v>
      </c>
      <c r="GF46" s="7">
        <v>1.2999999999999999E-2</v>
      </c>
      <c r="GG46" s="7">
        <v>1.202</v>
      </c>
      <c r="GH46" s="7">
        <v>22.8</v>
      </c>
      <c r="GI46" s="7">
        <v>18.2</v>
      </c>
      <c r="GJ46" s="7">
        <v>24.75247524752475</v>
      </c>
      <c r="GK46" s="7">
        <v>16.286644951140065</v>
      </c>
      <c r="GL46" s="7">
        <v>20.483000000000001</v>
      </c>
      <c r="GM46" s="7">
        <v>16.350000000000001</v>
      </c>
      <c r="GN46" s="7">
        <v>8.0000000000000002E-3</v>
      </c>
      <c r="GO46" s="7">
        <v>0.92100000000000004</v>
      </c>
      <c r="GP46" s="7">
        <v>39.1</v>
      </c>
      <c r="GQ46" s="7">
        <v>24</v>
      </c>
      <c r="GR46" s="7">
        <v>18.450184501845015</v>
      </c>
      <c r="GS46" s="7">
        <v>20.325203252032519</v>
      </c>
      <c r="GT46" s="7">
        <v>1.9430051813471505</v>
      </c>
      <c r="GU46" s="7">
        <v>1.3992537313432836</v>
      </c>
      <c r="GV46" s="7">
        <v>1.693002257336343</v>
      </c>
      <c r="GW46" s="7">
        <v>1.7513134851138352</v>
      </c>
      <c r="GX46" s="7">
        <v>1.9305019305019304</v>
      </c>
      <c r="GY46" s="38">
        <v>2.407704654895666</v>
      </c>
      <c r="GZ46" s="7">
        <v>0.122</v>
      </c>
      <c r="HA46" s="7">
        <v>19.766000000000002</v>
      </c>
      <c r="HB46" s="7">
        <v>5.1999999999999998E-2</v>
      </c>
      <c r="HC46" s="7">
        <v>7.6139999999999999</v>
      </c>
      <c r="HD46" s="7">
        <v>16.3</v>
      </c>
      <c r="HE46" s="7">
        <v>12.3</v>
      </c>
      <c r="HF46" s="7">
        <v>12.4</v>
      </c>
      <c r="HG46" s="7">
        <v>22.8</v>
      </c>
      <c r="HH46" s="7">
        <v>23.2</v>
      </c>
      <c r="HI46" s="7">
        <v>45.8</v>
      </c>
      <c r="HJ46" s="7">
        <v>40.200000000000003</v>
      </c>
      <c r="HK46" s="7">
        <v>9.5969999999999995</v>
      </c>
      <c r="HL46" s="7">
        <v>9.5709999999999997</v>
      </c>
      <c r="HM46" s="7">
        <v>0.03</v>
      </c>
      <c r="HN46" s="7">
        <v>0.34599999999999997</v>
      </c>
      <c r="HO46" s="7">
        <v>38.1</v>
      </c>
      <c r="HP46" s="7">
        <v>34</v>
      </c>
      <c r="HQ46" s="7">
        <v>27.173913043478262</v>
      </c>
      <c r="HR46" s="7">
        <v>25</v>
      </c>
      <c r="HS46" s="7">
        <v>16.553999999999998</v>
      </c>
      <c r="HT46" s="7">
        <v>16.728999999999999</v>
      </c>
      <c r="HU46" s="7">
        <v>2.7E-2</v>
      </c>
      <c r="HV46" s="7">
        <v>0.41499999999999998</v>
      </c>
      <c r="HW46" s="7">
        <v>28.8</v>
      </c>
      <c r="HX46" s="7">
        <v>23.5</v>
      </c>
      <c r="HY46" s="7">
        <v>18.587360594795538</v>
      </c>
      <c r="HZ46" s="7">
        <v>20.408163265306122</v>
      </c>
      <c r="IA46" s="7">
        <v>14.326000000000001</v>
      </c>
      <c r="IB46" s="7">
        <v>16.648999999999997</v>
      </c>
      <c r="IC46" s="7">
        <v>0.03</v>
      </c>
      <c r="ID46" s="7">
        <v>0.90600000000000003</v>
      </c>
      <c r="IE46" s="7">
        <v>23.7</v>
      </c>
      <c r="IF46" s="7">
        <v>18</v>
      </c>
      <c r="IG46" s="7">
        <v>14.367816091954024</v>
      </c>
      <c r="IH46" s="7">
        <v>15.873015873015873</v>
      </c>
      <c r="II46" s="7">
        <v>1.3824884792626728</v>
      </c>
      <c r="IJ46" s="7">
        <v>2.2796352583586623</v>
      </c>
      <c r="IK46" s="7">
        <v>2.150537634408602</v>
      </c>
      <c r="IL46" s="7">
        <v>2.8901734104046244</v>
      </c>
      <c r="IM46" s="7">
        <v>1.9144862795149968</v>
      </c>
      <c r="IN46" s="7">
        <v>1.9736842105263157</v>
      </c>
    </row>
    <row r="47" spans="1:248">
      <c r="A47" s="47" t="s">
        <v>107</v>
      </c>
      <c r="B47" s="2" t="s">
        <v>8</v>
      </c>
      <c r="C47" s="52" t="s">
        <v>7</v>
      </c>
      <c r="D47" s="4" t="s">
        <v>194</v>
      </c>
      <c r="E47" s="4" t="s">
        <v>24</v>
      </c>
      <c r="F47" s="43" t="s">
        <v>50</v>
      </c>
      <c r="G47" s="4"/>
      <c r="H47" s="4"/>
      <c r="I47" s="5" t="s">
        <v>7</v>
      </c>
      <c r="J47" s="4"/>
      <c r="K47" s="4"/>
      <c r="L47" s="4">
        <v>3</v>
      </c>
      <c r="M47" s="4" t="s">
        <v>34</v>
      </c>
      <c r="N47" s="4">
        <v>335</v>
      </c>
      <c r="O47" s="4">
        <v>830</v>
      </c>
      <c r="P47" s="4">
        <v>568</v>
      </c>
      <c r="Q47" s="4">
        <v>0.16472975666505502</v>
      </c>
      <c r="R47" s="4">
        <v>699</v>
      </c>
      <c r="S47" s="4" t="s">
        <v>11</v>
      </c>
      <c r="T47" s="4">
        <v>127</v>
      </c>
      <c r="U47" s="4">
        <v>33.4</v>
      </c>
      <c r="V47" s="4">
        <v>43.6</v>
      </c>
      <c r="W47" s="4">
        <v>59.4</v>
      </c>
      <c r="X47" s="4">
        <v>25.5</v>
      </c>
      <c r="Y47" s="4">
        <v>12.3</v>
      </c>
      <c r="Z47" s="4">
        <v>15.9</v>
      </c>
      <c r="AA47" s="4"/>
      <c r="AC47" s="44"/>
      <c r="AD47" s="46" t="s">
        <v>108</v>
      </c>
      <c r="AE47" s="10">
        <v>0</v>
      </c>
      <c r="AF47" s="7">
        <v>0</v>
      </c>
      <c r="AG47" s="7">
        <v>3</v>
      </c>
      <c r="AH47" s="7">
        <v>16</v>
      </c>
      <c r="AI47" s="7">
        <v>0</v>
      </c>
      <c r="AJ47" s="7">
        <v>33.6</v>
      </c>
      <c r="AK47" s="7">
        <v>1.7</v>
      </c>
      <c r="AL47" s="7">
        <v>2</v>
      </c>
      <c r="AM47" s="7">
        <v>2.2999999999999998</v>
      </c>
      <c r="AN47" s="7">
        <v>6.8</v>
      </c>
      <c r="AO47" s="7">
        <v>1.6</v>
      </c>
      <c r="AP47" s="9">
        <v>4.3</v>
      </c>
      <c r="AQ47" s="10">
        <v>2</v>
      </c>
      <c r="AR47" s="7">
        <v>0.67300000000000004</v>
      </c>
      <c r="AS47" s="7">
        <v>28.765999999999998</v>
      </c>
      <c r="AT47" s="7">
        <v>0.247</v>
      </c>
      <c r="AU47" s="7">
        <v>14.793999999999999</v>
      </c>
      <c r="AV47" s="7">
        <v>14</v>
      </c>
      <c r="AW47" s="7">
        <v>19.2</v>
      </c>
      <c r="AX47" s="7">
        <v>16.7</v>
      </c>
      <c r="AY47" s="7">
        <v>14.6</v>
      </c>
      <c r="AZ47" s="7">
        <v>17.7</v>
      </c>
      <c r="BA47" s="7">
        <v>20.7</v>
      </c>
      <c r="BB47" s="7">
        <v>39.299999999999997</v>
      </c>
      <c r="BC47" s="7">
        <v>0.247</v>
      </c>
      <c r="BD47" s="7">
        <v>0.29499999999999998</v>
      </c>
      <c r="BE47" s="7">
        <v>1.0999999999999999E-2</v>
      </c>
      <c r="BF47" s="7">
        <v>0</v>
      </c>
      <c r="BG47" s="7" t="s">
        <v>248</v>
      </c>
      <c r="BH47" s="7">
        <v>24.7</v>
      </c>
      <c r="BI47" s="7">
        <v>0</v>
      </c>
      <c r="BJ47" s="7">
        <v>53.763440860215056</v>
      </c>
      <c r="BK47" s="7">
        <v>6.7150000000000007</v>
      </c>
      <c r="BL47" s="7">
        <v>9.4209999999999994</v>
      </c>
      <c r="BM47" s="7">
        <v>4.4999999999999998E-2</v>
      </c>
      <c r="BN47" s="7">
        <v>0.30600000000000005</v>
      </c>
      <c r="BO47" s="7">
        <v>31.2</v>
      </c>
      <c r="BP47" s="7">
        <v>29.5</v>
      </c>
      <c r="BQ47" s="7">
        <v>41.32231404958678</v>
      </c>
      <c r="BR47" s="7">
        <v>32.467532467532465</v>
      </c>
      <c r="BS47" s="7">
        <v>5.39</v>
      </c>
      <c r="BT47" s="7">
        <v>12.26</v>
      </c>
      <c r="BU47" s="7">
        <v>8.0000000000000002E-3</v>
      </c>
      <c r="BV47" s="7">
        <v>0.27100000000000002</v>
      </c>
      <c r="BW47" s="7">
        <v>43.5</v>
      </c>
      <c r="BX47" s="7">
        <v>24.3</v>
      </c>
      <c r="BY47" s="7">
        <v>51.546391752577321</v>
      </c>
      <c r="BZ47" s="7">
        <v>40.322580645161288</v>
      </c>
      <c r="CA47" s="7">
        <v>2.3622047244094486</v>
      </c>
      <c r="CB47" s="7">
        <v>2.7726432532347505</v>
      </c>
      <c r="CC47" s="7">
        <v>2.510460251046025</v>
      </c>
      <c r="CD47" s="7">
        <v>3.8560411311053984</v>
      </c>
      <c r="CE47" s="7">
        <v>3.3149171270718232</v>
      </c>
      <c r="CF47" s="9">
        <v>4.918032786885246</v>
      </c>
      <c r="CG47" s="10">
        <v>0.35399999999999998</v>
      </c>
      <c r="CH47" s="7">
        <v>23.436999999999998</v>
      </c>
      <c r="CI47" s="7">
        <v>0.18</v>
      </c>
      <c r="CJ47" s="7">
        <v>12.307999999999998</v>
      </c>
      <c r="CK47" s="7">
        <v>7.2</v>
      </c>
      <c r="CL47" s="7">
        <v>7.9</v>
      </c>
      <c r="CM47" s="7">
        <v>10.1</v>
      </c>
      <c r="CN47" s="7">
        <v>21.3</v>
      </c>
      <c r="CO47" s="7">
        <v>23</v>
      </c>
      <c r="CP47" s="7">
        <v>23.7</v>
      </c>
      <c r="CQ47" s="7">
        <v>29.3</v>
      </c>
      <c r="CR47" s="7">
        <v>1.96</v>
      </c>
      <c r="CS47" s="7">
        <v>1.9740000000000002</v>
      </c>
      <c r="CT47" s="7">
        <v>7.0000000000000001E-3</v>
      </c>
      <c r="CU47" s="7">
        <v>0.30499999999999999</v>
      </c>
      <c r="CV47" s="7">
        <v>25.3</v>
      </c>
      <c r="CW47" s="7">
        <v>22.1</v>
      </c>
      <c r="CX47" s="7">
        <v>31.25</v>
      </c>
      <c r="CY47" s="7">
        <v>28.40909090909091</v>
      </c>
      <c r="CZ47" s="7">
        <v>12.566000000000001</v>
      </c>
      <c r="DA47" s="7">
        <v>13.866</v>
      </c>
      <c r="DB47" s="7">
        <v>1.2E-2</v>
      </c>
      <c r="DC47" s="7">
        <v>0.32999999999999996</v>
      </c>
      <c r="DD47" s="7">
        <v>28.7</v>
      </c>
      <c r="DE47" s="7">
        <v>18.899999999999999</v>
      </c>
      <c r="DF47" s="7">
        <v>40</v>
      </c>
      <c r="DG47" s="7">
        <v>35.460992907801419</v>
      </c>
      <c r="DH47" s="7">
        <v>12.930999999999999</v>
      </c>
      <c r="DI47" s="7">
        <v>16.128999999999998</v>
      </c>
      <c r="DJ47" s="7">
        <v>1.9E-2</v>
      </c>
      <c r="DK47" s="7">
        <v>0.43</v>
      </c>
      <c r="DL47" s="7">
        <v>30</v>
      </c>
      <c r="DM47" s="7">
        <v>21.8</v>
      </c>
      <c r="DN47" s="7">
        <v>45.871559633027523</v>
      </c>
      <c r="DO47" s="7">
        <v>31.645569620253163</v>
      </c>
      <c r="DP47" s="7">
        <v>1.4910536779324055</v>
      </c>
      <c r="DQ47" s="7">
        <v>1.7595307917888563</v>
      </c>
      <c r="DR47" s="7">
        <v>4.5592705167173246</v>
      </c>
      <c r="DS47" s="7">
        <v>3.416856492027335</v>
      </c>
      <c r="DT47" s="7">
        <v>3.4682080924855492</v>
      </c>
      <c r="DU47" s="38">
        <v>3.5842293906810037</v>
      </c>
      <c r="DV47" s="7">
        <v>0.11799999999999999</v>
      </c>
      <c r="DW47" s="7">
        <v>19.233999999999998</v>
      </c>
      <c r="DX47" s="7">
        <v>0.06</v>
      </c>
      <c r="DY47" s="7">
        <v>13.004</v>
      </c>
      <c r="DZ47" s="7">
        <v>4.3</v>
      </c>
      <c r="EA47" s="7">
        <v>8.5</v>
      </c>
      <c r="EB47" s="7">
        <v>7</v>
      </c>
      <c r="EC47" s="7">
        <v>24.3</v>
      </c>
      <c r="ED47" s="7">
        <v>21.3</v>
      </c>
      <c r="EE47" s="7">
        <v>41.8</v>
      </c>
      <c r="EF47" s="7">
        <v>29.7</v>
      </c>
      <c r="EG47" s="7">
        <v>5.0679999999999996</v>
      </c>
      <c r="EH47" s="7">
        <v>4.7930000000000001</v>
      </c>
      <c r="EI47" s="7" t="s">
        <v>248</v>
      </c>
      <c r="EJ47" s="7">
        <v>0</v>
      </c>
      <c r="EK47" s="7" t="s">
        <v>248</v>
      </c>
      <c r="EL47" s="7" t="s">
        <v>248</v>
      </c>
      <c r="EM47" s="7">
        <v>0</v>
      </c>
      <c r="EN47" s="7">
        <v>0</v>
      </c>
      <c r="EO47" s="7">
        <v>17.417999999999999</v>
      </c>
      <c r="EP47" s="7">
        <v>17.561999999999998</v>
      </c>
      <c r="EQ47" s="7">
        <v>3.2000000000000001E-2</v>
      </c>
      <c r="ER47" s="7">
        <v>1.0920000000000001</v>
      </c>
      <c r="ES47" s="7">
        <v>37.5</v>
      </c>
      <c r="ET47" s="7">
        <v>26.6</v>
      </c>
      <c r="EU47" s="7">
        <v>7.132667617689016</v>
      </c>
      <c r="EV47" s="7">
        <v>7.1736011477761839</v>
      </c>
      <c r="EW47" s="7">
        <v>22.259999999999994</v>
      </c>
      <c r="EX47" s="7">
        <v>16.27</v>
      </c>
      <c r="EY47" s="7">
        <v>2.3E-2</v>
      </c>
      <c r="EZ47" s="7">
        <v>0.90600000000000014</v>
      </c>
      <c r="FA47" s="7">
        <v>42.7</v>
      </c>
      <c r="FB47" s="7">
        <v>31.6</v>
      </c>
      <c r="FC47" s="7">
        <v>10.504201680672269</v>
      </c>
      <c r="FD47" s="7">
        <v>11.28668171557562</v>
      </c>
      <c r="FE47" s="7">
        <v>0.38870173620108839</v>
      </c>
      <c r="FF47" s="7">
        <v>0.4786979415988511</v>
      </c>
      <c r="FG47" s="7">
        <v>0.98007187193727541</v>
      </c>
      <c r="FH47" s="7">
        <v>1.013856032443393</v>
      </c>
      <c r="FI47" s="7">
        <v>1.6939582156973463</v>
      </c>
      <c r="FJ47" s="38">
        <v>1.4814814814814816</v>
      </c>
      <c r="FK47" s="7">
        <v>0.08</v>
      </c>
      <c r="FL47" s="7">
        <v>6.6300000000000008</v>
      </c>
      <c r="FM47" s="7">
        <v>7.3999999999999996E-2</v>
      </c>
      <c r="FN47" s="7">
        <v>4.5579999999999998</v>
      </c>
      <c r="FO47" s="7">
        <v>15.5</v>
      </c>
      <c r="FP47" s="7">
        <v>16.8</v>
      </c>
      <c r="FQ47" s="7">
        <v>23.3</v>
      </c>
      <c r="FR47" s="7">
        <v>27.6</v>
      </c>
      <c r="FS47" s="7">
        <v>25.9</v>
      </c>
      <c r="FT47" s="7">
        <v>34.1</v>
      </c>
      <c r="FU47" s="7">
        <v>31.8</v>
      </c>
      <c r="FV47" s="7">
        <v>5.5180000000000007</v>
      </c>
      <c r="FW47" s="7">
        <v>5.4440000000000008</v>
      </c>
      <c r="FX47" s="7">
        <v>1.7000000000000001E-2</v>
      </c>
      <c r="FY47" s="7">
        <v>0.45100000000000001</v>
      </c>
      <c r="FZ47" s="7">
        <v>20.399999999999999</v>
      </c>
      <c r="GA47" s="7">
        <v>22.7</v>
      </c>
      <c r="GB47" s="7">
        <v>15.873015873015873</v>
      </c>
      <c r="GC47" s="7">
        <v>16.666666666666668</v>
      </c>
      <c r="GD47" s="7">
        <v>9.8130000000000006</v>
      </c>
      <c r="GE47" s="7">
        <v>9.9719999999999995</v>
      </c>
      <c r="GF47" s="7">
        <v>1.6E-2</v>
      </c>
      <c r="GG47" s="7">
        <v>1.403</v>
      </c>
      <c r="GH47" s="7">
        <v>12.7</v>
      </c>
      <c r="GI47" s="7">
        <v>20.399999999999999</v>
      </c>
      <c r="GJ47" s="7">
        <v>12.72264631043257</v>
      </c>
      <c r="GK47" s="7">
        <v>12.376237623762375</v>
      </c>
      <c r="GL47" s="7">
        <v>11.651</v>
      </c>
      <c r="GM47" s="7">
        <v>11.964</v>
      </c>
      <c r="GN47" s="7">
        <v>1.6E-2</v>
      </c>
      <c r="GO47" s="7">
        <v>0.97100000000000009</v>
      </c>
      <c r="GP47" s="7">
        <v>22.1</v>
      </c>
      <c r="GQ47" s="7">
        <v>23.2</v>
      </c>
      <c r="GR47" s="7">
        <v>12.853470437017995</v>
      </c>
      <c r="GS47" s="7">
        <v>11.28668171557562</v>
      </c>
      <c r="GT47" s="7">
        <v>1.6547159404302263</v>
      </c>
      <c r="GU47" s="7">
        <v>1.3568521031207597</v>
      </c>
      <c r="GV47" s="7">
        <v>1.918158567774936</v>
      </c>
      <c r="GW47" s="7">
        <v>1.9685039370078741</v>
      </c>
      <c r="GX47" s="7">
        <v>2.7573529411764706</v>
      </c>
      <c r="GY47" s="38">
        <v>2.0505809979494187</v>
      </c>
      <c r="GZ47" s="7">
        <v>0.11600000000000001</v>
      </c>
      <c r="HA47" s="7">
        <v>7.7100000000000009</v>
      </c>
      <c r="HB47" s="7">
        <v>8.8999999999999996E-2</v>
      </c>
      <c r="HC47" s="7">
        <v>4.7590000000000003</v>
      </c>
      <c r="HD47" s="7">
        <v>13.7</v>
      </c>
      <c r="HE47" s="7">
        <v>20.100000000000001</v>
      </c>
      <c r="HF47" s="7">
        <v>19.5</v>
      </c>
      <c r="HG47" s="7">
        <v>31.9</v>
      </c>
      <c r="HH47" s="7">
        <v>33.9</v>
      </c>
      <c r="HI47" s="7">
        <v>55.3</v>
      </c>
      <c r="HJ47" s="7">
        <v>49.4</v>
      </c>
      <c r="HK47" s="7">
        <v>7.9049999999999994</v>
      </c>
      <c r="HL47" s="7">
        <v>7.6660000000000004</v>
      </c>
      <c r="HM47" s="7">
        <v>1.7999999999999999E-2</v>
      </c>
      <c r="HN47" s="7">
        <v>1.9220000000000002</v>
      </c>
      <c r="HO47" s="7">
        <v>17.3</v>
      </c>
      <c r="HP47" s="7">
        <v>25</v>
      </c>
      <c r="HQ47" s="7">
        <v>8.1967213114754092</v>
      </c>
      <c r="HR47" s="7">
        <v>6.25</v>
      </c>
      <c r="HS47" s="7">
        <v>11.701000000000001</v>
      </c>
      <c r="HT47" s="7">
        <v>12.109</v>
      </c>
      <c r="HU47" s="7">
        <v>2.7E-2</v>
      </c>
      <c r="HV47" s="7">
        <v>2.0350000000000001</v>
      </c>
      <c r="HW47" s="7">
        <v>26.2</v>
      </c>
      <c r="HX47" s="7">
        <v>19.600000000000001</v>
      </c>
      <c r="HY47" s="7">
        <v>11.312217194570136</v>
      </c>
      <c r="HZ47" s="7">
        <v>12.345679012345679</v>
      </c>
      <c r="IA47" s="7">
        <v>14.421000000000001</v>
      </c>
      <c r="IB47" s="7">
        <v>14.516</v>
      </c>
      <c r="IC47" s="7">
        <v>2.4E-2</v>
      </c>
      <c r="ID47" s="7">
        <v>1.0370000000000001</v>
      </c>
      <c r="IE47" s="7">
        <v>39.700000000000003</v>
      </c>
      <c r="IF47" s="7">
        <v>14.2</v>
      </c>
      <c r="IG47" s="7">
        <v>15.384615384615383</v>
      </c>
      <c r="IH47" s="7">
        <v>25.906735751295336</v>
      </c>
      <c r="II47" s="7">
        <v>1.6163793103448274</v>
      </c>
      <c r="IJ47" s="7">
        <v>1.5873015873015874</v>
      </c>
      <c r="IK47" s="7">
        <v>1.7251293847038527</v>
      </c>
      <c r="IL47" s="7">
        <v>1.8714909544603868</v>
      </c>
      <c r="IM47" s="7">
        <v>1.5290519877675841</v>
      </c>
      <c r="IN47" s="7">
        <v>1.3761467889908257</v>
      </c>
    </row>
    <row r="48" spans="1:248">
      <c r="A48" s="47" t="s">
        <v>109</v>
      </c>
      <c r="B48" s="45" t="s">
        <v>7</v>
      </c>
      <c r="C48" s="3" t="s">
        <v>8</v>
      </c>
      <c r="D48" s="4" t="s">
        <v>195</v>
      </c>
      <c r="E48" s="4" t="s">
        <v>9</v>
      </c>
      <c r="F48" s="43" t="s">
        <v>50</v>
      </c>
      <c r="G48" s="4"/>
      <c r="H48" s="4"/>
      <c r="I48" s="5" t="s">
        <v>7</v>
      </c>
      <c r="J48" s="4"/>
      <c r="K48" s="4"/>
      <c r="L48" s="4">
        <v>3</v>
      </c>
      <c r="M48" s="4" t="s">
        <v>34</v>
      </c>
      <c r="N48" s="4">
        <v>322</v>
      </c>
      <c r="O48" s="4">
        <v>474</v>
      </c>
      <c r="P48" s="4">
        <v>358</v>
      </c>
      <c r="Q48" s="4">
        <v>0.1218953150302107</v>
      </c>
      <c r="R48" s="4">
        <v>416</v>
      </c>
      <c r="S48" s="4" t="s">
        <v>11</v>
      </c>
      <c r="T48" s="4">
        <v>129</v>
      </c>
      <c r="U48" s="4">
        <v>31.6</v>
      </c>
      <c r="V48" s="4">
        <v>40.5</v>
      </c>
      <c r="W48" s="4">
        <v>56.6</v>
      </c>
      <c r="X48" s="4">
        <v>21.6</v>
      </c>
      <c r="Y48" s="4">
        <v>9.4</v>
      </c>
      <c r="Z48" s="4">
        <v>11.5</v>
      </c>
      <c r="AA48" s="7">
        <v>34.005144559999998</v>
      </c>
      <c r="AB48" s="7">
        <v>85.133363517600017</v>
      </c>
      <c r="AC48" s="44"/>
      <c r="AD48" s="46"/>
      <c r="AE48" s="10">
        <v>0</v>
      </c>
      <c r="AF48" s="7">
        <v>0</v>
      </c>
      <c r="AG48" s="7">
        <v>3</v>
      </c>
      <c r="AH48" s="7">
        <v>13</v>
      </c>
      <c r="AI48" s="7">
        <v>0</v>
      </c>
      <c r="AJ48" s="7">
        <v>29.1</v>
      </c>
      <c r="AK48" s="7">
        <v>2.5</v>
      </c>
      <c r="AL48" s="7">
        <v>1.4</v>
      </c>
      <c r="AM48" s="7">
        <v>2</v>
      </c>
      <c r="AN48" s="7">
        <v>6.3</v>
      </c>
      <c r="AO48" s="7">
        <v>1.1000000000000001</v>
      </c>
      <c r="AP48" s="9">
        <v>4.7</v>
      </c>
      <c r="AQ48" s="10">
        <v>2</v>
      </c>
      <c r="AR48" s="7">
        <v>0.85599999999999998</v>
      </c>
      <c r="AS48" s="7">
        <v>48.730000000000004</v>
      </c>
      <c r="AT48" s="7">
        <v>0.56100000000000005</v>
      </c>
      <c r="AU48" s="7">
        <v>25.478000000000002</v>
      </c>
      <c r="AV48" s="7">
        <v>19</v>
      </c>
      <c r="AW48" s="7">
        <v>13.3</v>
      </c>
      <c r="AX48" s="7">
        <v>17.600000000000001</v>
      </c>
      <c r="AY48" s="7">
        <v>25.9</v>
      </c>
      <c r="AZ48" s="7">
        <v>34.700000000000003</v>
      </c>
      <c r="BA48" s="7">
        <v>26.8</v>
      </c>
      <c r="BB48" s="7">
        <v>39.200000000000003</v>
      </c>
      <c r="BC48" s="7">
        <v>0.48799999999999999</v>
      </c>
      <c r="BD48" s="7">
        <v>0.51700000000000002</v>
      </c>
      <c r="BE48" s="7">
        <v>8.0000000000000002E-3</v>
      </c>
      <c r="BF48" s="7">
        <v>0.13800000000000001</v>
      </c>
      <c r="BG48" s="7">
        <v>28.4</v>
      </c>
      <c r="BH48" s="7">
        <v>28.7</v>
      </c>
      <c r="BI48" s="7">
        <v>60.975609756097562</v>
      </c>
      <c r="BJ48" s="7">
        <v>54.945054945054949</v>
      </c>
      <c r="BK48" s="7">
        <v>7.835</v>
      </c>
      <c r="BL48" s="7">
        <v>10.063000000000001</v>
      </c>
      <c r="BM48" s="7">
        <v>1.9E-2</v>
      </c>
      <c r="BN48" s="7">
        <v>0.39200000000000002</v>
      </c>
      <c r="BO48" s="7">
        <v>32.9</v>
      </c>
      <c r="BP48" s="7">
        <v>35.4</v>
      </c>
      <c r="BQ48" s="7">
        <v>58.139534883720934</v>
      </c>
      <c r="BR48" s="7">
        <v>33.112582781456958</v>
      </c>
      <c r="BS48" s="7">
        <v>8.2759999999999998</v>
      </c>
      <c r="BT48" s="7">
        <v>15.606999999999998</v>
      </c>
      <c r="BU48" s="7">
        <v>1.4E-2</v>
      </c>
      <c r="BV48" s="7">
        <v>0.48599999999999999</v>
      </c>
      <c r="BW48" s="7">
        <v>36</v>
      </c>
      <c r="BX48" s="7">
        <v>27.3</v>
      </c>
      <c r="BY48" s="7">
        <v>52.083333333333336</v>
      </c>
      <c r="BZ48" s="7">
        <v>37.593984962406012</v>
      </c>
      <c r="CA48" s="7">
        <v>3.4246575342465748</v>
      </c>
      <c r="CB48" s="7">
        <v>2.2123893805309738</v>
      </c>
      <c r="CC48" s="7">
        <v>3.618817852834741</v>
      </c>
      <c r="CD48" s="7">
        <v>4.4117647058823524</v>
      </c>
      <c r="CE48" s="7">
        <v>3.2397408207343412</v>
      </c>
      <c r="CF48" s="9">
        <v>4.3041606886657107</v>
      </c>
      <c r="CG48" s="10">
        <v>0.65</v>
      </c>
      <c r="CH48" s="7">
        <v>63.78</v>
      </c>
      <c r="CI48" s="7">
        <v>0.28699999999999998</v>
      </c>
      <c r="CJ48" s="7">
        <v>35.107999999999997</v>
      </c>
      <c r="CK48" s="7">
        <v>7</v>
      </c>
      <c r="CL48" s="7">
        <v>5.6</v>
      </c>
      <c r="CM48" s="7">
        <v>10.3</v>
      </c>
      <c r="CN48" s="7">
        <v>21.4</v>
      </c>
      <c r="CO48" s="7">
        <v>20.7</v>
      </c>
      <c r="CP48" s="7">
        <v>39.6</v>
      </c>
      <c r="CQ48" s="7">
        <v>38.9</v>
      </c>
      <c r="CR48" s="7">
        <v>5.0599999999999996</v>
      </c>
      <c r="CS48" s="7">
        <v>4.5620000000000003</v>
      </c>
      <c r="CT48" s="7">
        <v>2.7E-2</v>
      </c>
      <c r="CU48" s="7">
        <v>0.58400000000000007</v>
      </c>
      <c r="CV48" s="7">
        <v>5.5</v>
      </c>
      <c r="CW48" s="7">
        <v>5.7</v>
      </c>
      <c r="CX48" s="7">
        <v>3.8167938931297707</v>
      </c>
      <c r="CY48" s="7">
        <v>5.5005500550055002</v>
      </c>
      <c r="CZ48" s="7">
        <v>35.431999999999995</v>
      </c>
      <c r="DA48" s="7">
        <v>40.317999999999991</v>
      </c>
      <c r="DB48" s="7">
        <v>4.4999999999999998E-2</v>
      </c>
      <c r="DC48" s="7">
        <v>0.92700000000000005</v>
      </c>
      <c r="DD48" s="7">
        <v>15.4</v>
      </c>
      <c r="DE48" s="7">
        <v>19</v>
      </c>
      <c r="DF48" s="7">
        <v>17.482517482517483</v>
      </c>
      <c r="DG48" s="7">
        <v>13.850415512465375</v>
      </c>
      <c r="DH48" s="7">
        <v>17.488</v>
      </c>
      <c r="DI48" s="7">
        <v>20.652000000000001</v>
      </c>
      <c r="DJ48" s="7">
        <v>2.1000000000000001E-2</v>
      </c>
      <c r="DK48" s="7">
        <v>1.7759999999999998</v>
      </c>
      <c r="DL48" s="7">
        <v>60.7</v>
      </c>
      <c r="DM48" s="7">
        <v>35.5</v>
      </c>
      <c r="DN48" s="7">
        <v>20.66115702479339</v>
      </c>
      <c r="DO48" s="7">
        <v>16.666666666666668</v>
      </c>
      <c r="DP48" s="7">
        <v>0.41620421753607101</v>
      </c>
      <c r="DQ48" s="7">
        <v>0.25965033754543881</v>
      </c>
      <c r="DR48" s="7">
        <v>2.2641509433962264</v>
      </c>
      <c r="DS48" s="7">
        <v>1.6402405686167305</v>
      </c>
      <c r="DT48" s="7">
        <v>2.3328149300155521</v>
      </c>
      <c r="DU48" s="38">
        <v>2.7829313543599254</v>
      </c>
      <c r="DV48" s="7">
        <v>0.14199999999999999</v>
      </c>
      <c r="DW48" s="7">
        <v>20.006</v>
      </c>
      <c r="DX48" s="7">
        <v>7.4999999999999997E-2</v>
      </c>
      <c r="DY48" s="7">
        <v>13.009</v>
      </c>
      <c r="DZ48" s="7">
        <v>4.7</v>
      </c>
      <c r="EA48" s="7">
        <v>6.8</v>
      </c>
      <c r="EB48" s="7">
        <v>7.6</v>
      </c>
      <c r="EC48" s="7">
        <v>17.100000000000001</v>
      </c>
      <c r="ED48" s="7">
        <v>12.8</v>
      </c>
      <c r="EE48" s="7">
        <v>15.3</v>
      </c>
      <c r="EF48" s="7">
        <v>17.2</v>
      </c>
      <c r="EG48" s="7">
        <v>8.1850000000000005</v>
      </c>
      <c r="EH48" s="7">
        <v>7.2850000000000001</v>
      </c>
      <c r="EI48" s="7" t="s">
        <v>248</v>
      </c>
      <c r="EJ48" s="7">
        <v>0</v>
      </c>
      <c r="EK48" s="7" t="s">
        <v>248</v>
      </c>
      <c r="EL48" s="7" t="s">
        <v>248</v>
      </c>
      <c r="EM48" s="7">
        <v>0</v>
      </c>
      <c r="EN48" s="7">
        <v>0</v>
      </c>
      <c r="EO48" s="7">
        <v>19.462</v>
      </c>
      <c r="EP48" s="7">
        <v>20.407999999999998</v>
      </c>
      <c r="EQ48" s="7">
        <v>2.5999999999999999E-2</v>
      </c>
      <c r="ER48" s="7">
        <v>0.91</v>
      </c>
      <c r="ES48" s="7">
        <v>27.6</v>
      </c>
      <c r="ET48" s="7">
        <v>25.2</v>
      </c>
      <c r="EU48" s="7">
        <v>4.2955326460481098</v>
      </c>
      <c r="EV48" s="7">
        <v>6.6844919786096257</v>
      </c>
      <c r="EW48" s="7">
        <v>25.82</v>
      </c>
      <c r="EX48" s="7">
        <v>26.316999999999993</v>
      </c>
      <c r="EY48" s="7">
        <v>2.1999999999999999E-2</v>
      </c>
      <c r="EZ48" s="7">
        <v>0.83299999999999996</v>
      </c>
      <c r="FA48" s="7">
        <v>19.2</v>
      </c>
      <c r="FB48" s="7">
        <v>37.799999999999997</v>
      </c>
      <c r="FC48" s="7">
        <v>21.008403361344538</v>
      </c>
      <c r="FD48" s="7">
        <v>25.125628140703515</v>
      </c>
      <c r="FE48" s="7">
        <v>0.59832469086557649</v>
      </c>
      <c r="FF48" s="7">
        <v>0.4051863857374392</v>
      </c>
      <c r="FG48" s="7">
        <v>1.4619883040935673</v>
      </c>
      <c r="FH48" s="7">
        <v>2.1961932650073206</v>
      </c>
      <c r="FI48" s="7">
        <v>1.9354838709677418</v>
      </c>
      <c r="FJ48" s="38">
        <v>2.6338893766461808</v>
      </c>
      <c r="FK48" s="7">
        <v>0.124</v>
      </c>
      <c r="FL48" s="7">
        <v>13.151999999999999</v>
      </c>
      <c r="FM48" s="7">
        <v>6.9000000000000006E-2</v>
      </c>
      <c r="FN48" s="7">
        <v>7.0949999999999998</v>
      </c>
      <c r="FO48" s="7">
        <v>9.9</v>
      </c>
      <c r="FP48" s="7">
        <v>15.2</v>
      </c>
      <c r="FQ48" s="7">
        <v>13.3</v>
      </c>
      <c r="FR48" s="7">
        <v>23.3</v>
      </c>
      <c r="FS48" s="7">
        <v>33.5</v>
      </c>
      <c r="FT48" s="7">
        <v>61.4</v>
      </c>
      <c r="FU48" s="7">
        <v>32</v>
      </c>
      <c r="FV48" s="7">
        <v>5.3599999999999994</v>
      </c>
      <c r="FW48" s="7">
        <v>5.54</v>
      </c>
      <c r="FX48" s="7">
        <v>1.0999999999999999E-2</v>
      </c>
      <c r="FY48" s="7">
        <v>0.373</v>
      </c>
      <c r="FZ48" s="7">
        <v>21.9</v>
      </c>
      <c r="GA48" s="7">
        <v>25.1</v>
      </c>
      <c r="GB48" s="7">
        <v>19.53125</v>
      </c>
      <c r="GC48" s="7">
        <v>19.455252918287936</v>
      </c>
      <c r="GD48" s="7">
        <v>12.016</v>
      </c>
      <c r="GE48" s="7">
        <v>12.347999999999999</v>
      </c>
      <c r="GF48" s="7">
        <v>2.4E-2</v>
      </c>
      <c r="GG48" s="7">
        <v>0.9890000000000001</v>
      </c>
      <c r="GH48" s="7">
        <v>29.6</v>
      </c>
      <c r="GI48" s="7">
        <v>29</v>
      </c>
      <c r="GJ48" s="7">
        <v>16.556291390728479</v>
      </c>
      <c r="GK48" s="7">
        <v>15.15151515151515</v>
      </c>
      <c r="GL48" s="7">
        <v>8.9529999999999994</v>
      </c>
      <c r="GM48" s="7">
        <v>10.677999999999999</v>
      </c>
      <c r="GN48" s="7">
        <v>1.0999999999999999E-2</v>
      </c>
      <c r="GO48" s="7">
        <v>1.9010000000000002</v>
      </c>
      <c r="GP48" s="7">
        <v>31.6</v>
      </c>
      <c r="GQ48" s="7">
        <v>28.1</v>
      </c>
      <c r="GR48" s="7">
        <v>20.66115702479339</v>
      </c>
      <c r="GS48" s="7">
        <v>12.5</v>
      </c>
      <c r="GT48" s="7">
        <v>1.4306151645207439</v>
      </c>
      <c r="GU48" s="7">
        <v>1.5075376884422111</v>
      </c>
      <c r="GV48" s="7">
        <v>2.3659305993690851</v>
      </c>
      <c r="GW48" s="7">
        <v>2.1231422505307855</v>
      </c>
      <c r="GX48" s="7">
        <v>2.8873917228103947</v>
      </c>
      <c r="GY48" s="38">
        <v>3.4562211981566819</v>
      </c>
      <c r="GZ48" s="7">
        <v>0.10299999999999999</v>
      </c>
      <c r="HA48" s="7">
        <v>4.3769999999999998</v>
      </c>
      <c r="HB48" s="7">
        <v>8.2000000000000003E-2</v>
      </c>
      <c r="HC48" s="7">
        <v>2.9279999999999999</v>
      </c>
      <c r="HD48" s="7">
        <v>12.2</v>
      </c>
      <c r="HE48" s="7">
        <v>17.5</v>
      </c>
      <c r="HF48" s="7">
        <v>15.9</v>
      </c>
      <c r="HG48" s="7">
        <v>37.200000000000003</v>
      </c>
      <c r="HH48" s="7">
        <v>43.1</v>
      </c>
      <c r="HI48" s="7">
        <v>48.4</v>
      </c>
      <c r="HJ48" s="7">
        <v>49.9</v>
      </c>
      <c r="HK48" s="7">
        <v>7.9309999999999992</v>
      </c>
      <c r="HL48" s="7">
        <v>7.8309999999999995</v>
      </c>
      <c r="HM48" s="7">
        <v>4.4999999999999998E-2</v>
      </c>
      <c r="HN48" s="7">
        <v>1.1870000000000001</v>
      </c>
      <c r="HO48" s="7">
        <v>15.4</v>
      </c>
      <c r="HP48" s="7">
        <v>9.4</v>
      </c>
      <c r="HQ48" s="7">
        <v>5.9523809523809526</v>
      </c>
      <c r="HR48" s="7">
        <v>6.510416666666667</v>
      </c>
      <c r="HS48" s="7">
        <v>10.092000000000001</v>
      </c>
      <c r="HT48" s="7">
        <v>10.315</v>
      </c>
      <c r="HU48" s="7">
        <v>5.6000000000000001E-2</v>
      </c>
      <c r="HV48" s="7">
        <v>1.94</v>
      </c>
      <c r="HW48" s="7">
        <v>15.9</v>
      </c>
      <c r="HX48" s="7">
        <v>24.7</v>
      </c>
      <c r="HY48" s="7">
        <v>10.37344398340249</v>
      </c>
      <c r="HZ48" s="7">
        <v>16.233766233766232</v>
      </c>
      <c r="IA48" s="7">
        <v>11.734</v>
      </c>
      <c r="IB48" s="7">
        <v>11.565</v>
      </c>
      <c r="IC48" s="7">
        <v>5.8999999999999997E-2</v>
      </c>
      <c r="ID48" s="7">
        <v>1.863</v>
      </c>
      <c r="IE48" s="7">
        <v>48</v>
      </c>
      <c r="IF48" s="7">
        <v>22.4</v>
      </c>
      <c r="IG48" s="7">
        <v>11.013215859030836</v>
      </c>
      <c r="IH48" s="7">
        <v>8.4602368866328259</v>
      </c>
      <c r="II48" s="7">
        <v>2.329192546583851</v>
      </c>
      <c r="IJ48" s="7">
        <v>2.3130300693909023</v>
      </c>
      <c r="IK48" s="7">
        <v>1.8461538461538463</v>
      </c>
      <c r="IL48" s="7">
        <v>2.0790020790020791</v>
      </c>
      <c r="IM48" s="7">
        <v>2.510460251046025</v>
      </c>
      <c r="IN48" s="7">
        <v>2.7272727272727271</v>
      </c>
    </row>
    <row r="49" spans="1:248">
      <c r="A49" s="47" t="s">
        <v>110</v>
      </c>
      <c r="B49" s="45" t="s">
        <v>7</v>
      </c>
      <c r="C49" s="3" t="s">
        <v>8</v>
      </c>
      <c r="D49" s="4" t="s">
        <v>196</v>
      </c>
      <c r="E49" s="4" t="s">
        <v>9</v>
      </c>
      <c r="F49" s="43" t="s">
        <v>13</v>
      </c>
      <c r="G49" s="4"/>
      <c r="H49" s="4"/>
      <c r="I49" s="4"/>
      <c r="J49" s="4"/>
      <c r="K49" s="4"/>
      <c r="L49" s="4">
        <v>0</v>
      </c>
      <c r="M49" s="4"/>
      <c r="N49" s="4">
        <v>194</v>
      </c>
      <c r="O49" s="4"/>
      <c r="P49" s="4"/>
      <c r="Q49" s="4"/>
      <c r="R49" s="49">
        <v>180</v>
      </c>
      <c r="S49" s="4" t="s">
        <v>11</v>
      </c>
      <c r="T49" s="4">
        <v>129</v>
      </c>
      <c r="U49" s="4">
        <v>58.1</v>
      </c>
      <c r="V49" s="4">
        <v>49.4</v>
      </c>
      <c r="W49" s="4">
        <v>42.6</v>
      </c>
      <c r="X49" s="4">
        <v>30.2</v>
      </c>
      <c r="Y49" s="4">
        <v>8.8000000000000007</v>
      </c>
      <c r="Z49" s="4">
        <v>10</v>
      </c>
      <c r="AA49" s="7">
        <v>26.50417156</v>
      </c>
      <c r="AB49" s="7">
        <v>94.809618687599993</v>
      </c>
      <c r="AC49" s="44"/>
      <c r="AD49" s="46"/>
      <c r="AE49" s="10">
        <v>1</v>
      </c>
      <c r="AF49" s="7">
        <v>10.199999999999999</v>
      </c>
      <c r="AG49" s="7">
        <v>1</v>
      </c>
      <c r="AH49" s="7">
        <v>12</v>
      </c>
      <c r="AI49" s="7">
        <v>0</v>
      </c>
      <c r="AJ49" s="7">
        <v>34.6</v>
      </c>
      <c r="AK49" s="7">
        <v>1.8</v>
      </c>
      <c r="AL49" s="7">
        <v>4.5</v>
      </c>
      <c r="AM49" s="7">
        <v>1.3</v>
      </c>
      <c r="AN49" s="7">
        <v>2.2000000000000002</v>
      </c>
      <c r="AO49" s="7">
        <v>1.5</v>
      </c>
      <c r="AP49" s="9">
        <v>5.3</v>
      </c>
      <c r="AQ49" s="10">
        <v>3</v>
      </c>
      <c r="AR49" s="7">
        <v>1.125</v>
      </c>
      <c r="AS49" s="7">
        <v>69.932000000000002</v>
      </c>
      <c r="AT49" s="7">
        <v>0.58599999999999997</v>
      </c>
      <c r="AU49" s="7">
        <v>36.085999999999999</v>
      </c>
      <c r="AV49" s="7">
        <v>29.2</v>
      </c>
      <c r="AW49" s="7">
        <v>15.3</v>
      </c>
      <c r="AX49" s="7">
        <v>17.600000000000001</v>
      </c>
      <c r="AY49" s="7">
        <v>26.7</v>
      </c>
      <c r="AZ49" s="7">
        <v>34.299999999999997</v>
      </c>
      <c r="BA49" s="7">
        <v>27.3</v>
      </c>
      <c r="BB49" s="7">
        <v>43.1</v>
      </c>
      <c r="BC49" s="7">
        <v>0.16500000000000001</v>
      </c>
      <c r="BD49" s="7">
        <v>0.13200000000000001</v>
      </c>
      <c r="BE49" s="7" t="s">
        <v>248</v>
      </c>
      <c r="BF49" s="7">
        <v>0</v>
      </c>
      <c r="BG49" s="7" t="s">
        <v>248</v>
      </c>
      <c r="BH49" s="7" t="s">
        <v>248</v>
      </c>
      <c r="BI49" s="7">
        <v>0</v>
      </c>
      <c r="BJ49" s="7">
        <v>0</v>
      </c>
      <c r="BK49" s="7">
        <v>10.898000000000001</v>
      </c>
      <c r="BL49" s="7">
        <v>17.782</v>
      </c>
      <c r="BM49" s="7">
        <v>3.4000000000000002E-2</v>
      </c>
      <c r="BN49" s="7">
        <v>0.57199999999999995</v>
      </c>
      <c r="BO49" s="7">
        <v>35.9</v>
      </c>
      <c r="BP49" s="7">
        <v>26.3</v>
      </c>
      <c r="BQ49" s="7">
        <v>34.482758620689658</v>
      </c>
      <c r="BR49" s="7">
        <v>25.380710659898476</v>
      </c>
      <c r="BS49" s="7">
        <v>11.537999999999998</v>
      </c>
      <c r="BT49" s="7">
        <v>18.039000000000001</v>
      </c>
      <c r="BU49" s="7">
        <v>3.9E-2</v>
      </c>
      <c r="BV49" s="7">
        <v>0.44700000000000006</v>
      </c>
      <c r="BW49" s="7">
        <v>41.6</v>
      </c>
      <c r="BX49" s="7">
        <v>22.8</v>
      </c>
      <c r="BY49" s="7">
        <v>47.61904761904762</v>
      </c>
      <c r="BZ49" s="7">
        <v>29.761904761904759</v>
      </c>
      <c r="CA49" s="7">
        <v>2.4350649350649349</v>
      </c>
      <c r="CB49" s="7">
        <v>3.504672897196262</v>
      </c>
      <c r="CC49" s="7">
        <v>1.9556714471968708</v>
      </c>
      <c r="CD49" s="7">
        <v>3</v>
      </c>
      <c r="CE49" s="7">
        <v>2.6178010471204192</v>
      </c>
      <c r="CF49" s="9">
        <v>3.8216560509554141</v>
      </c>
      <c r="CG49" s="10">
        <v>0.26500000000000001</v>
      </c>
      <c r="CH49" s="7">
        <v>37.053000000000011</v>
      </c>
      <c r="CI49" s="7">
        <v>0.09</v>
      </c>
      <c r="CJ49" s="7">
        <v>22.175999999999998</v>
      </c>
      <c r="CK49" s="7">
        <v>15</v>
      </c>
      <c r="CL49" s="7">
        <v>8.9</v>
      </c>
      <c r="CM49" s="7">
        <v>15.1</v>
      </c>
      <c r="CN49" s="7">
        <v>25.2</v>
      </c>
      <c r="CO49" s="7">
        <v>25.2</v>
      </c>
      <c r="CP49" s="7">
        <v>34.1</v>
      </c>
      <c r="CQ49" s="7">
        <v>32.1</v>
      </c>
      <c r="CR49" s="7">
        <v>1.8149999999999999</v>
      </c>
      <c r="CS49" s="7">
        <v>3.036</v>
      </c>
      <c r="CT49" s="7">
        <v>1.2999999999999999E-2</v>
      </c>
      <c r="CU49" s="7">
        <v>0.161</v>
      </c>
      <c r="CV49" s="7">
        <v>26.1</v>
      </c>
      <c r="CW49" s="7">
        <v>24.7</v>
      </c>
      <c r="CX49" s="7">
        <v>31.446540880503143</v>
      </c>
      <c r="CY49" s="7">
        <v>27.624309392265193</v>
      </c>
      <c r="CZ49" s="7">
        <v>16.135999999999999</v>
      </c>
      <c r="DA49" s="7">
        <v>20.658999999999999</v>
      </c>
      <c r="DB49" s="7">
        <v>1.7999999999999999E-2</v>
      </c>
      <c r="DC49" s="7">
        <v>0.56500000000000006</v>
      </c>
      <c r="DD49" s="7">
        <v>17.100000000000001</v>
      </c>
      <c r="DE49" s="7">
        <v>17.5</v>
      </c>
      <c r="DF49" s="7">
        <v>18.726591760299623</v>
      </c>
      <c r="DG49" s="7">
        <v>21.834061135371179</v>
      </c>
      <c r="DH49" s="7">
        <v>15.356999999999999</v>
      </c>
      <c r="DI49" s="7">
        <v>17.465</v>
      </c>
      <c r="DJ49" s="7">
        <v>2.3E-2</v>
      </c>
      <c r="DK49" s="7">
        <v>0.56800000000000006</v>
      </c>
      <c r="DL49" s="7">
        <v>23.2</v>
      </c>
      <c r="DM49" s="7">
        <v>27.2</v>
      </c>
      <c r="DN49" s="7">
        <v>31.847133757961782</v>
      </c>
      <c r="DO49" s="7">
        <v>26.595744680851062</v>
      </c>
      <c r="DP49" s="7">
        <v>1.6528925619834711</v>
      </c>
      <c r="DQ49" s="7">
        <v>0.98814229249011853</v>
      </c>
      <c r="DR49" s="7">
        <v>3.1712473572938689</v>
      </c>
      <c r="DS49" s="7">
        <v>2.9440628066732093</v>
      </c>
      <c r="DT49" s="7">
        <v>2.9296875</v>
      </c>
      <c r="DU49" s="38">
        <v>4.3103448275862073</v>
      </c>
      <c r="DV49" s="7">
        <v>0.746</v>
      </c>
      <c r="DW49" s="7">
        <v>36.295999999999999</v>
      </c>
      <c r="DX49" s="7">
        <v>0.217</v>
      </c>
      <c r="DY49" s="7">
        <v>19.070999999999998</v>
      </c>
      <c r="DZ49" s="7">
        <v>6.3</v>
      </c>
      <c r="EA49" s="7">
        <v>9.3000000000000007</v>
      </c>
      <c r="EB49" s="7">
        <v>7.9</v>
      </c>
      <c r="EC49" s="7">
        <v>20.3</v>
      </c>
      <c r="ED49" s="7">
        <v>23.5</v>
      </c>
      <c r="EE49" s="7">
        <v>38.5</v>
      </c>
      <c r="EF49" s="7">
        <v>40.700000000000003</v>
      </c>
      <c r="EG49" s="7">
        <v>5.3440000000000003</v>
      </c>
      <c r="EH49" s="7">
        <v>5.8260000000000005</v>
      </c>
      <c r="EI49" s="7">
        <v>2.7E-2</v>
      </c>
      <c r="EJ49" s="7">
        <v>0.29099999999999998</v>
      </c>
      <c r="EK49" s="7">
        <v>23.1</v>
      </c>
      <c r="EL49" s="7">
        <v>27.6</v>
      </c>
      <c r="EM49" s="7">
        <v>30.487804878048781</v>
      </c>
      <c r="EN49" s="7">
        <v>28.735632183908049</v>
      </c>
      <c r="EO49" s="7">
        <v>17.900000000000002</v>
      </c>
      <c r="EP49" s="7">
        <v>19.421999999999997</v>
      </c>
      <c r="EQ49" s="7">
        <v>1.7000000000000001E-2</v>
      </c>
      <c r="ER49" s="7">
        <v>0.32300000000000001</v>
      </c>
      <c r="ES49" s="7">
        <v>16.899999999999999</v>
      </c>
      <c r="ET49" s="7">
        <v>21.7</v>
      </c>
      <c r="EU49" s="7">
        <v>24.509803921568629</v>
      </c>
      <c r="EV49" s="7">
        <v>21.834061135371179</v>
      </c>
      <c r="EW49" s="7">
        <v>11.099000000000002</v>
      </c>
      <c r="EX49" s="7">
        <v>10.347999999999999</v>
      </c>
      <c r="EY49" s="7">
        <v>2.5000000000000001E-2</v>
      </c>
      <c r="EZ49" s="7">
        <v>0.51900000000000002</v>
      </c>
      <c r="FA49" s="7">
        <v>28.4</v>
      </c>
      <c r="FB49" s="7">
        <v>18.899999999999999</v>
      </c>
      <c r="FC49" s="7">
        <v>28.735632183908049</v>
      </c>
      <c r="FD49" s="7">
        <v>22.624434389140273</v>
      </c>
      <c r="FE49" s="7">
        <v>1.3593112822836431</v>
      </c>
      <c r="FF49" s="7">
        <v>1.9367333763718528</v>
      </c>
      <c r="FG49" s="7">
        <v>2.5167785234899331</v>
      </c>
      <c r="FH49" s="7">
        <v>2.3980815347721824</v>
      </c>
      <c r="FI49" s="7">
        <v>4.1958041958041958</v>
      </c>
      <c r="FJ49" s="38">
        <v>4.2553191489361701</v>
      </c>
      <c r="FK49" s="7">
        <v>0.47899999999999998</v>
      </c>
      <c r="FL49" s="7">
        <v>36.191000000000003</v>
      </c>
      <c r="FM49" s="7">
        <v>0.22800000000000001</v>
      </c>
      <c r="FN49" s="7">
        <v>15.427</v>
      </c>
      <c r="FO49" s="7">
        <v>6.8</v>
      </c>
      <c r="FP49" s="7">
        <v>8.9</v>
      </c>
      <c r="FQ49" s="7">
        <v>8.5</v>
      </c>
      <c r="FR49" s="7">
        <v>28.7</v>
      </c>
      <c r="FS49" s="7">
        <v>25.6</v>
      </c>
      <c r="FT49" s="7">
        <v>37.200000000000003</v>
      </c>
      <c r="FU49" s="7">
        <v>37.200000000000003</v>
      </c>
      <c r="FV49" s="7">
        <v>8.84</v>
      </c>
      <c r="FW49" s="7">
        <v>8.8710000000000004</v>
      </c>
      <c r="FX49" s="7">
        <v>3.6999999999999998E-2</v>
      </c>
      <c r="FY49" s="7">
        <v>0.54700000000000004</v>
      </c>
      <c r="FZ49" s="7">
        <v>25.1</v>
      </c>
      <c r="GA49" s="7">
        <v>21.6</v>
      </c>
      <c r="GB49" s="7">
        <v>19.083969465648853</v>
      </c>
      <c r="GC49" s="7">
        <v>18.726591760299623</v>
      </c>
      <c r="GD49" s="7">
        <v>20.966000000000001</v>
      </c>
      <c r="GE49" s="7">
        <v>20.986000000000001</v>
      </c>
      <c r="GF49" s="7">
        <v>3.3000000000000002E-2</v>
      </c>
      <c r="GG49" s="7">
        <v>0.60899999999999999</v>
      </c>
      <c r="GH49" s="7">
        <v>28.6</v>
      </c>
      <c r="GI49" s="7">
        <v>23.6</v>
      </c>
      <c r="GJ49" s="7">
        <v>18.450184501845015</v>
      </c>
      <c r="GK49" s="7">
        <v>17.361111111111111</v>
      </c>
      <c r="GL49" s="7">
        <v>15.543000000000001</v>
      </c>
      <c r="GM49" s="7">
        <v>15.906000000000001</v>
      </c>
      <c r="GN49" s="7">
        <v>1.2999999999999999E-2</v>
      </c>
      <c r="GO49" s="7">
        <v>1.262</v>
      </c>
      <c r="GP49" s="7">
        <v>28.7</v>
      </c>
      <c r="GQ49" s="7">
        <v>17.399999999999999</v>
      </c>
      <c r="GR49" s="7">
        <v>18.248175182481749</v>
      </c>
      <c r="GS49" s="7">
        <v>37.878787878787875</v>
      </c>
      <c r="GT49" s="7">
        <v>0.76452599388379205</v>
      </c>
      <c r="GU49" s="7">
        <v>0.72939460247994159</v>
      </c>
      <c r="GV49" s="7">
        <v>2.7027027027027026</v>
      </c>
      <c r="GW49" s="7">
        <v>2.3201856148491879</v>
      </c>
      <c r="GX49" s="7">
        <v>2.5662959794696323</v>
      </c>
      <c r="GY49" s="38">
        <v>2.5728987993138936</v>
      </c>
      <c r="GZ49" s="7">
        <v>0.32500000000000001</v>
      </c>
      <c r="HA49" s="7">
        <v>20.228000000000002</v>
      </c>
      <c r="HB49" s="7">
        <v>0.123</v>
      </c>
      <c r="HC49" s="7">
        <v>9.6029999999999998</v>
      </c>
      <c r="HD49" s="7">
        <v>12.2</v>
      </c>
      <c r="HE49" s="7">
        <v>9.5</v>
      </c>
      <c r="HF49" s="7">
        <v>12.1</v>
      </c>
      <c r="HG49" s="7">
        <v>33.799999999999997</v>
      </c>
      <c r="HH49" s="7">
        <v>31.3</v>
      </c>
      <c r="HI49" s="7">
        <v>31.9</v>
      </c>
      <c r="HJ49" s="7">
        <v>45.7</v>
      </c>
      <c r="HK49" s="7">
        <v>11.139000000000001</v>
      </c>
      <c r="HL49" s="7">
        <v>10.712</v>
      </c>
      <c r="HM49" s="7">
        <v>4.8000000000000001E-2</v>
      </c>
      <c r="HN49" s="7">
        <v>0.43</v>
      </c>
      <c r="HO49" s="7">
        <v>28.5</v>
      </c>
      <c r="HP49" s="7">
        <v>28.5</v>
      </c>
      <c r="HQ49" s="7">
        <v>21.645021645021643</v>
      </c>
      <c r="HR49" s="7">
        <v>21.367521367521366</v>
      </c>
      <c r="HS49" s="7">
        <v>14.946999999999999</v>
      </c>
      <c r="HT49" s="7">
        <v>16.321999999999999</v>
      </c>
      <c r="HU49" s="7">
        <v>0.04</v>
      </c>
      <c r="HV49" s="7">
        <v>0.39600000000000002</v>
      </c>
      <c r="HW49" s="7">
        <v>29.9</v>
      </c>
      <c r="HX49" s="7">
        <v>25.7</v>
      </c>
      <c r="HY49" s="7">
        <v>23.255813953488371</v>
      </c>
      <c r="HZ49" s="7">
        <v>20.080321285140563</v>
      </c>
      <c r="IA49" s="7">
        <v>10.407000000000002</v>
      </c>
      <c r="IB49" s="7">
        <v>12.727</v>
      </c>
      <c r="IC49" s="7">
        <v>2.5000000000000001E-2</v>
      </c>
      <c r="ID49" s="7">
        <v>0.151</v>
      </c>
      <c r="IE49" s="7">
        <v>11.2</v>
      </c>
      <c r="IF49" s="7">
        <v>16.2</v>
      </c>
      <c r="IG49" s="7">
        <v>11.547344110854503</v>
      </c>
      <c r="IH49" s="7">
        <v>12.72264631043257</v>
      </c>
      <c r="II49" s="7">
        <v>0.31565656565656569</v>
      </c>
      <c r="IJ49" s="7">
        <v>0.21275086873271398</v>
      </c>
      <c r="IK49" s="7">
        <v>2.4271844660194173</v>
      </c>
      <c r="IL49" s="7">
        <v>2.7051397655545535</v>
      </c>
      <c r="IM49" s="7">
        <v>3.1712473572938689</v>
      </c>
      <c r="IN49" s="7">
        <v>2.9702970297029703</v>
      </c>
    </row>
    <row r="50" spans="1:248">
      <c r="A50" s="47" t="s">
        <v>111</v>
      </c>
      <c r="B50" s="2" t="s">
        <v>8</v>
      </c>
      <c r="C50" s="3" t="s">
        <v>8</v>
      </c>
      <c r="D50" s="4" t="s">
        <v>197</v>
      </c>
      <c r="E50" s="4" t="s">
        <v>9</v>
      </c>
      <c r="F50" s="43" t="s">
        <v>13</v>
      </c>
      <c r="G50" s="4"/>
      <c r="H50" s="4"/>
      <c r="I50" s="4"/>
      <c r="J50" s="4"/>
      <c r="K50" s="4"/>
      <c r="L50" s="4">
        <v>0</v>
      </c>
      <c r="M50" s="4"/>
      <c r="N50" s="4">
        <v>248</v>
      </c>
      <c r="O50" s="4">
        <v>536</v>
      </c>
      <c r="P50" s="4">
        <v>456</v>
      </c>
      <c r="Q50" s="4">
        <v>7.0199947028335069E-2</v>
      </c>
      <c r="R50" s="4">
        <v>496</v>
      </c>
      <c r="S50" s="4" t="s">
        <v>11</v>
      </c>
      <c r="T50" s="4">
        <v>144</v>
      </c>
      <c r="U50" s="4">
        <v>52.2</v>
      </c>
      <c r="V50" s="4">
        <v>53.5</v>
      </c>
      <c r="W50" s="4">
        <v>54.7</v>
      </c>
      <c r="X50" s="4">
        <v>39.1</v>
      </c>
      <c r="Y50" s="4">
        <v>6.5</v>
      </c>
      <c r="Z50" s="4">
        <v>12.5</v>
      </c>
      <c r="AA50" s="7">
        <v>16.244588740000001</v>
      </c>
      <c r="AB50" s="7">
        <v>120.60779221440001</v>
      </c>
      <c r="AC50" s="44">
        <v>730000</v>
      </c>
      <c r="AD50" s="46" t="s">
        <v>20</v>
      </c>
      <c r="AE50" s="10">
        <v>0</v>
      </c>
      <c r="AF50" s="7">
        <v>0</v>
      </c>
      <c r="AG50" s="7">
        <v>1</v>
      </c>
      <c r="AH50" s="7">
        <v>11</v>
      </c>
      <c r="AI50" s="7">
        <v>0</v>
      </c>
      <c r="AJ50" s="7">
        <v>33.5</v>
      </c>
      <c r="AK50" s="7">
        <v>2.5</v>
      </c>
      <c r="AL50" s="7">
        <v>4.5999999999999996</v>
      </c>
      <c r="AM50" s="7">
        <v>1.5</v>
      </c>
      <c r="AN50" s="7">
        <v>2.5</v>
      </c>
      <c r="AO50" s="7">
        <v>1.7</v>
      </c>
      <c r="AP50" s="9">
        <v>4.5999999999999996</v>
      </c>
      <c r="AQ50" s="10">
        <v>3</v>
      </c>
      <c r="AR50" s="7">
        <v>0.69799999999999995</v>
      </c>
      <c r="AS50" s="7">
        <v>61.905999999999992</v>
      </c>
      <c r="AT50" s="7">
        <v>0.26900000000000002</v>
      </c>
      <c r="AU50" s="7">
        <v>30.743999999999996</v>
      </c>
      <c r="AV50" s="7">
        <v>10.8</v>
      </c>
      <c r="AW50" s="7">
        <v>9.1999999999999993</v>
      </c>
      <c r="AX50" s="7">
        <v>12.9</v>
      </c>
      <c r="AY50" s="7">
        <v>20.9</v>
      </c>
      <c r="AZ50" s="7">
        <v>24.2</v>
      </c>
      <c r="BA50" s="7">
        <v>24</v>
      </c>
      <c r="BB50" s="7">
        <v>29.3</v>
      </c>
      <c r="BC50" s="7">
        <v>2.4750000000000005</v>
      </c>
      <c r="BD50" s="7">
        <v>2.7169999999999996</v>
      </c>
      <c r="BE50" s="7">
        <v>1.0999999999999999E-2</v>
      </c>
      <c r="BF50" s="7">
        <v>0.29000000000000004</v>
      </c>
      <c r="BG50" s="7">
        <v>26.3</v>
      </c>
      <c r="BH50" s="7">
        <v>25.9</v>
      </c>
      <c r="BI50" s="7">
        <v>26.178010471204189</v>
      </c>
      <c r="BJ50" s="7">
        <v>22.831050228310502</v>
      </c>
      <c r="BK50" s="7">
        <v>17.195</v>
      </c>
      <c r="BL50" s="7">
        <v>20.807000000000002</v>
      </c>
      <c r="BM50" s="7">
        <v>2.5000000000000001E-2</v>
      </c>
      <c r="BN50" s="7">
        <v>0.39999999999999997</v>
      </c>
      <c r="BO50" s="7">
        <v>30.1</v>
      </c>
      <c r="BP50" s="7">
        <v>28.2</v>
      </c>
      <c r="BQ50" s="7">
        <v>29.239766081871341</v>
      </c>
      <c r="BR50" s="7">
        <v>23.255813953488371</v>
      </c>
      <c r="BS50" s="7">
        <v>16.311</v>
      </c>
      <c r="BT50" s="7">
        <v>24.743400000000001</v>
      </c>
      <c r="BU50" s="7">
        <v>0.02</v>
      </c>
      <c r="BV50" s="7">
        <v>0.38200000000000001</v>
      </c>
      <c r="BW50" s="7">
        <v>19.100000000000001</v>
      </c>
      <c r="BX50" s="7">
        <v>20.6</v>
      </c>
      <c r="BY50" s="7">
        <v>28.735632183908049</v>
      </c>
      <c r="BZ50" s="7">
        <v>23.255813953488371</v>
      </c>
      <c r="CA50" s="7">
        <v>1.124859392575928</v>
      </c>
      <c r="CB50" s="7">
        <v>0.94547746612039074</v>
      </c>
      <c r="CC50" s="7">
        <v>2.0422055820285907</v>
      </c>
      <c r="CD50" s="7">
        <v>2.5641025641025643</v>
      </c>
      <c r="CE50" s="7">
        <v>2.5488530161427359</v>
      </c>
      <c r="CF50" s="9">
        <v>3.1380753138075317</v>
      </c>
      <c r="CG50" s="10">
        <v>0.27700000000000002</v>
      </c>
      <c r="CH50" s="7">
        <v>54.418000000000006</v>
      </c>
      <c r="CI50" s="7">
        <v>0.121</v>
      </c>
      <c r="CJ50" s="7">
        <v>28.169999999999998</v>
      </c>
      <c r="CK50" s="7">
        <v>9</v>
      </c>
      <c r="CL50" s="7">
        <v>14.3</v>
      </c>
      <c r="CM50" s="7">
        <v>15.1</v>
      </c>
      <c r="CN50" s="7">
        <v>25.7</v>
      </c>
      <c r="CO50" s="7">
        <v>25</v>
      </c>
      <c r="CP50" s="7">
        <v>28.9</v>
      </c>
      <c r="CQ50" s="7">
        <v>26.8</v>
      </c>
      <c r="CR50" s="7">
        <v>8.7829999999999995</v>
      </c>
      <c r="CS50" s="7">
        <v>8.3169999999999984</v>
      </c>
      <c r="CT50" s="7">
        <v>0.03</v>
      </c>
      <c r="CU50" s="7">
        <v>0.46499999999999997</v>
      </c>
      <c r="CV50" s="7">
        <v>40.200000000000003</v>
      </c>
      <c r="CW50" s="7">
        <v>36</v>
      </c>
      <c r="CX50" s="7">
        <v>28.735632183908049</v>
      </c>
      <c r="CY50" s="7">
        <v>21.551724137931032</v>
      </c>
      <c r="CZ50" s="7">
        <v>17.381999999999998</v>
      </c>
      <c r="DA50" s="7">
        <v>17.852</v>
      </c>
      <c r="DB50" s="7">
        <v>3.5999999999999997E-2</v>
      </c>
      <c r="DC50" s="7">
        <v>0.66799999999999993</v>
      </c>
      <c r="DD50" s="7">
        <v>24.4</v>
      </c>
      <c r="DE50" s="7">
        <v>23.6</v>
      </c>
      <c r="DF50" s="7">
        <v>18.050541516245485</v>
      </c>
      <c r="DG50" s="7">
        <v>16.835016835016837</v>
      </c>
      <c r="DH50" s="7">
        <v>18.288999999999998</v>
      </c>
      <c r="DI50" s="7">
        <v>21.065000000000005</v>
      </c>
      <c r="DJ50" s="7">
        <v>2.3E-2</v>
      </c>
      <c r="DK50" s="7">
        <v>1.391</v>
      </c>
      <c r="DL50" s="7">
        <v>27.4</v>
      </c>
      <c r="DM50" s="7">
        <v>22.7</v>
      </c>
      <c r="DN50" s="7">
        <v>19.53125</v>
      </c>
      <c r="DO50" s="7">
        <v>21.008403361344538</v>
      </c>
      <c r="DP50" s="7">
        <v>0.91047040971168436</v>
      </c>
      <c r="DQ50" s="7">
        <v>0.81103000811030002</v>
      </c>
      <c r="DR50" s="7">
        <v>1.9059720457433291</v>
      </c>
      <c r="DS50" s="7">
        <v>2.0949720670391061</v>
      </c>
      <c r="DT50" s="7">
        <v>2.3923444976076556</v>
      </c>
      <c r="DU50" s="38">
        <v>2.3790642347343378</v>
      </c>
      <c r="DV50" s="7">
        <v>0.43</v>
      </c>
      <c r="DW50" s="7">
        <v>46.724999999999987</v>
      </c>
      <c r="DX50" s="7">
        <v>0.13400000000000001</v>
      </c>
      <c r="DY50" s="7">
        <v>23.494999999999997</v>
      </c>
      <c r="DZ50" s="7">
        <v>3.9</v>
      </c>
      <c r="EA50" s="7">
        <v>11.3</v>
      </c>
      <c r="EB50" s="7">
        <v>23.5</v>
      </c>
      <c r="EC50" s="7">
        <v>28.9</v>
      </c>
      <c r="ED50" s="7">
        <v>27.6</v>
      </c>
      <c r="EE50" s="7">
        <v>33.200000000000003</v>
      </c>
      <c r="EF50" s="7">
        <v>30.3</v>
      </c>
      <c r="EG50" s="7">
        <v>2.8129999999999997</v>
      </c>
      <c r="EH50" s="7">
        <v>2.472</v>
      </c>
      <c r="EI50" s="7">
        <v>4.7E-2</v>
      </c>
      <c r="EJ50" s="7" t="s">
        <v>248</v>
      </c>
      <c r="EK50" s="7">
        <v>18.600000000000001</v>
      </c>
      <c r="EL50" s="7" t="s">
        <v>248</v>
      </c>
      <c r="EM50" s="7">
        <v>36.144578313253007</v>
      </c>
      <c r="EN50" s="7">
        <v>0</v>
      </c>
      <c r="EO50" s="7">
        <v>16.323999999999998</v>
      </c>
      <c r="EP50" s="7">
        <v>18.038</v>
      </c>
      <c r="EQ50" s="7">
        <v>5.8000000000000003E-2</v>
      </c>
      <c r="ER50" s="7">
        <v>0.59699999999999998</v>
      </c>
      <c r="ES50" s="7">
        <v>23.3</v>
      </c>
      <c r="ET50" s="7">
        <v>22.7</v>
      </c>
      <c r="EU50" s="7">
        <v>18.518518518518519</v>
      </c>
      <c r="EV50" s="7">
        <v>17.605633802816904</v>
      </c>
      <c r="EW50" s="7">
        <v>12.999000000000001</v>
      </c>
      <c r="EX50" s="7">
        <v>12.009000000000002</v>
      </c>
      <c r="EY50" s="7">
        <v>3.5000000000000003E-2</v>
      </c>
      <c r="EZ50" s="7">
        <v>0.622</v>
      </c>
      <c r="FA50" s="7">
        <v>43.8</v>
      </c>
      <c r="FB50" s="7">
        <v>36.6</v>
      </c>
      <c r="FC50" s="7">
        <v>12.820512820512819</v>
      </c>
      <c r="FD50" s="7">
        <v>19.379844961240309</v>
      </c>
      <c r="FE50" s="7">
        <v>0.3385622390249407</v>
      </c>
      <c r="FF50" s="7">
        <v>0.3210960077063042</v>
      </c>
      <c r="FG50" s="7">
        <v>2.0590253946465338</v>
      </c>
      <c r="FH50" s="7">
        <v>1.740139211136891</v>
      </c>
      <c r="FI50" s="7">
        <v>3.9525691699604741</v>
      </c>
      <c r="FJ50" s="38">
        <v>3.7313432835820892</v>
      </c>
      <c r="FK50" s="7">
        <v>0.14699999999999999</v>
      </c>
      <c r="FL50" s="7">
        <v>14.413</v>
      </c>
      <c r="FM50" s="7">
        <v>5.8000000000000003E-2</v>
      </c>
      <c r="FN50" s="7">
        <v>6.0646999999999993</v>
      </c>
      <c r="FO50" s="7">
        <v>12.9</v>
      </c>
      <c r="FP50" s="7">
        <v>13.2</v>
      </c>
      <c r="FQ50" s="7">
        <v>12.1</v>
      </c>
      <c r="FR50" s="7">
        <v>24.9</v>
      </c>
      <c r="FS50" s="7">
        <v>21.3</v>
      </c>
      <c r="FT50" s="7">
        <v>30.3</v>
      </c>
      <c r="FU50" s="7">
        <v>28.6</v>
      </c>
      <c r="FV50" s="7">
        <v>10.052999999999999</v>
      </c>
      <c r="FW50" s="7">
        <v>10.123000000000001</v>
      </c>
      <c r="FX50" s="7">
        <v>5.8000000000000003E-2</v>
      </c>
      <c r="FY50" s="7">
        <v>0.35799999999999998</v>
      </c>
      <c r="FZ50" s="7">
        <v>29.3</v>
      </c>
      <c r="GA50" s="7">
        <v>26</v>
      </c>
      <c r="GB50" s="7">
        <v>20</v>
      </c>
      <c r="GC50" s="7">
        <v>21.09704641350211</v>
      </c>
      <c r="GD50" s="7">
        <v>16.278000000000002</v>
      </c>
      <c r="GE50" s="7">
        <v>16.054000000000002</v>
      </c>
      <c r="GF50" s="7">
        <v>4.2999999999999997E-2</v>
      </c>
      <c r="GG50" s="7">
        <v>0.63800000000000012</v>
      </c>
      <c r="GH50" s="7">
        <v>28.1</v>
      </c>
      <c r="GI50" s="7">
        <v>28.4</v>
      </c>
      <c r="GJ50" s="7">
        <v>16.835016835016837</v>
      </c>
      <c r="GK50" s="7">
        <v>18.248175182481749</v>
      </c>
      <c r="GL50" s="7">
        <v>18.558000000000003</v>
      </c>
      <c r="GM50" s="7">
        <v>17.655999999999999</v>
      </c>
      <c r="GN50" s="7">
        <v>4.3999999999999997E-2</v>
      </c>
      <c r="GO50" s="7">
        <v>0.34700000000000003</v>
      </c>
      <c r="GP50" s="7">
        <v>20.399999999999999</v>
      </c>
      <c r="GQ50" s="7">
        <v>16.899999999999999</v>
      </c>
      <c r="GR50" s="7">
        <v>14.367816091954024</v>
      </c>
      <c r="GS50" s="7">
        <v>15.822784810126581</v>
      </c>
      <c r="GT50" s="7">
        <v>1.8237082066869301</v>
      </c>
      <c r="GU50" s="7">
        <v>1.6492578339747115</v>
      </c>
      <c r="GV50" s="7">
        <v>2.2624434389140271</v>
      </c>
      <c r="GW50" s="7">
        <v>2.2675736961451247</v>
      </c>
      <c r="GX50" s="7">
        <v>2.4410089503661512</v>
      </c>
      <c r="GY50" s="38">
        <v>2.4549918166939446</v>
      </c>
      <c r="GZ50" s="7">
        <v>0.127</v>
      </c>
      <c r="HA50" s="7">
        <v>23.722999999999999</v>
      </c>
      <c r="HB50" s="7">
        <v>6.9000000000000006E-2</v>
      </c>
      <c r="HC50" s="7">
        <v>10.59</v>
      </c>
      <c r="HD50" s="7">
        <v>16.3</v>
      </c>
      <c r="HE50" s="7">
        <v>21.3</v>
      </c>
      <c r="HF50" s="7">
        <v>6.3</v>
      </c>
      <c r="HG50" s="7">
        <v>30</v>
      </c>
      <c r="HH50" s="7">
        <v>25.5</v>
      </c>
      <c r="HI50" s="7">
        <v>33.299999999999997</v>
      </c>
      <c r="HJ50" s="7">
        <v>41.2</v>
      </c>
      <c r="HK50" s="7">
        <v>7.9020000000000001</v>
      </c>
      <c r="HL50" s="7">
        <v>7.8919999999999995</v>
      </c>
      <c r="HM50" s="7">
        <v>1.4E-2</v>
      </c>
      <c r="HN50" s="7">
        <v>0.35</v>
      </c>
      <c r="HO50" s="7">
        <v>31.2</v>
      </c>
      <c r="HP50" s="7">
        <v>38.200000000000003</v>
      </c>
      <c r="HQ50" s="7">
        <v>20.66115702479339</v>
      </c>
      <c r="HR50" s="7">
        <v>18.867924528301884</v>
      </c>
      <c r="HS50" s="7">
        <v>13.795999999999999</v>
      </c>
      <c r="HT50" s="7">
        <v>15.452000000000002</v>
      </c>
      <c r="HU50" s="7">
        <v>1.4999999999999999E-2</v>
      </c>
      <c r="HV50" s="7">
        <v>0.50900000000000001</v>
      </c>
      <c r="HW50" s="7">
        <v>33</v>
      </c>
      <c r="HX50" s="7">
        <v>35.299999999999997</v>
      </c>
      <c r="HY50" s="7">
        <v>18.587360594795538</v>
      </c>
      <c r="HZ50" s="7">
        <v>17.667844522968199</v>
      </c>
      <c r="IA50" s="7">
        <v>12.659999999999997</v>
      </c>
      <c r="IB50" s="7">
        <v>16.180999999999997</v>
      </c>
      <c r="IC50" s="7">
        <v>8.0000000000000002E-3</v>
      </c>
      <c r="ID50" s="7">
        <v>1.056</v>
      </c>
      <c r="IE50" s="7">
        <v>36.6</v>
      </c>
      <c r="IF50" s="7">
        <v>16.600000000000001</v>
      </c>
      <c r="IG50" s="7">
        <v>22.831050228310502</v>
      </c>
      <c r="IH50" s="7">
        <v>22.421524663677129</v>
      </c>
      <c r="II50" s="7">
        <v>1.6384489350081923</v>
      </c>
      <c r="IJ50" s="7">
        <v>1.0960906101571062</v>
      </c>
      <c r="IK50" s="7">
        <v>1.8115942028985508</v>
      </c>
      <c r="IL50" s="7">
        <v>1.8703241895261844</v>
      </c>
      <c r="IM50" s="7">
        <v>2.3183925811437405</v>
      </c>
      <c r="IN50" s="7">
        <v>2.1321961620469083</v>
      </c>
    </row>
    <row r="51" spans="1:248">
      <c r="A51" s="47" t="s">
        <v>464</v>
      </c>
      <c r="B51" s="45" t="s">
        <v>7</v>
      </c>
      <c r="C51" s="3" t="s">
        <v>8</v>
      </c>
      <c r="D51" s="4" t="s">
        <v>198</v>
      </c>
      <c r="E51" s="4" t="s">
        <v>9</v>
      </c>
      <c r="F51" s="43" t="s">
        <v>13</v>
      </c>
      <c r="G51" s="4"/>
      <c r="H51" s="4"/>
      <c r="I51" s="4"/>
      <c r="J51" s="4"/>
      <c r="K51" s="4"/>
      <c r="L51" s="4">
        <v>0</v>
      </c>
      <c r="M51" s="4"/>
      <c r="N51" s="4">
        <v>140</v>
      </c>
      <c r="O51" s="4"/>
      <c r="P51" s="4"/>
      <c r="Q51" s="4"/>
      <c r="R51" s="4">
        <v>35.4</v>
      </c>
      <c r="S51" s="4" t="s">
        <v>11</v>
      </c>
      <c r="T51" s="4">
        <v>94</v>
      </c>
      <c r="U51" s="4">
        <v>36</v>
      </c>
      <c r="V51" s="4">
        <v>31</v>
      </c>
      <c r="W51" s="4">
        <v>40.6</v>
      </c>
      <c r="X51" s="4">
        <v>16.100000000000001</v>
      </c>
      <c r="Y51" s="4">
        <v>4.5</v>
      </c>
      <c r="Z51" s="4">
        <v>5.3</v>
      </c>
      <c r="AA51" s="7">
        <v>35.294130070000001</v>
      </c>
      <c r="AB51" s="7">
        <v>60.82351773420001</v>
      </c>
      <c r="AC51" s="4"/>
      <c r="AD51" s="46"/>
      <c r="AE51" s="10">
        <v>1</v>
      </c>
      <c r="AF51" s="7">
        <v>6</v>
      </c>
      <c r="AG51" s="7">
        <v>1</v>
      </c>
      <c r="AH51" s="7">
        <v>12</v>
      </c>
      <c r="AI51" s="7">
        <v>0</v>
      </c>
      <c r="AJ51" s="7">
        <v>25.1</v>
      </c>
      <c r="AK51" s="7">
        <v>1.1000000000000001</v>
      </c>
      <c r="AL51" s="7">
        <v>1.7</v>
      </c>
      <c r="AM51" s="7">
        <v>1.4</v>
      </c>
      <c r="AN51" s="7">
        <v>1.2</v>
      </c>
      <c r="AO51" s="7">
        <v>1.2</v>
      </c>
      <c r="AP51" s="9">
        <v>3.2</v>
      </c>
      <c r="AQ51" s="10">
        <v>2</v>
      </c>
      <c r="AR51" s="7">
        <v>0.73599999999999999</v>
      </c>
      <c r="AS51" s="7">
        <v>55.780999999999999</v>
      </c>
      <c r="AT51" s="7">
        <v>0.32</v>
      </c>
      <c r="AU51" s="7">
        <v>26.755000000000006</v>
      </c>
      <c r="AV51" s="7">
        <v>26.2</v>
      </c>
      <c r="AW51" s="7">
        <v>11.1</v>
      </c>
      <c r="AX51" s="7">
        <v>25.6</v>
      </c>
      <c r="AY51" s="7">
        <v>20.7</v>
      </c>
      <c r="AZ51" s="7">
        <v>43.9</v>
      </c>
      <c r="BA51" s="7">
        <v>15.5</v>
      </c>
      <c r="BB51" s="7">
        <v>36.4</v>
      </c>
      <c r="BC51" s="7">
        <v>0.59499999999999997</v>
      </c>
      <c r="BD51" s="7">
        <v>0.70799999999999996</v>
      </c>
      <c r="BE51" s="7">
        <v>1.0999999999999999E-2</v>
      </c>
      <c r="BF51" s="7">
        <v>9.6000000000000002E-2</v>
      </c>
      <c r="BG51" s="7">
        <v>22.2</v>
      </c>
      <c r="BH51" s="7">
        <v>32</v>
      </c>
      <c r="BI51" s="7">
        <v>45.045045045045043</v>
      </c>
      <c r="BJ51" s="7">
        <v>29.585798816568044</v>
      </c>
      <c r="BK51" s="7">
        <v>8.1630000000000003</v>
      </c>
      <c r="BL51" s="7">
        <v>14.164</v>
      </c>
      <c r="BM51" s="7">
        <v>3.1E-2</v>
      </c>
      <c r="BN51" s="7">
        <v>0.50800000000000001</v>
      </c>
      <c r="BO51" s="7">
        <v>36.4</v>
      </c>
      <c r="BP51" s="7">
        <v>34.700000000000003</v>
      </c>
      <c r="BQ51" s="7">
        <v>40.650406504065039</v>
      </c>
      <c r="BR51" s="7">
        <v>32.051282051282051</v>
      </c>
      <c r="BS51" s="7">
        <v>9.0419999999999998</v>
      </c>
      <c r="BT51" s="7">
        <v>14.755000000000001</v>
      </c>
      <c r="BU51" s="7">
        <v>2.5999999999999999E-2</v>
      </c>
      <c r="BV51" s="7">
        <v>0.42499999999999999</v>
      </c>
      <c r="BW51" s="7">
        <v>28.8</v>
      </c>
      <c r="BX51" s="7">
        <v>23.1</v>
      </c>
      <c r="BY51" s="7">
        <v>40.322580645161288</v>
      </c>
      <c r="BZ51" s="7">
        <v>34.482758620689658</v>
      </c>
      <c r="CA51" s="7">
        <v>2.2710068130204393</v>
      </c>
      <c r="CB51" s="7">
        <v>2.4</v>
      </c>
      <c r="CC51" s="7">
        <v>1.8844221105527637</v>
      </c>
      <c r="CD51" s="7">
        <v>3.4482758620689657</v>
      </c>
      <c r="CE51" s="7">
        <v>2.2953328232593728</v>
      </c>
      <c r="CF51" s="9">
        <v>4.1379310344827589</v>
      </c>
      <c r="CG51" s="10">
        <v>0.621</v>
      </c>
      <c r="CH51" s="7">
        <v>32.119999999999997</v>
      </c>
      <c r="CI51" s="7">
        <v>0.17899999999999999</v>
      </c>
      <c r="CJ51" s="7">
        <v>14.78</v>
      </c>
      <c r="CK51" s="7">
        <v>10.4</v>
      </c>
      <c r="CL51" s="7">
        <v>10.9</v>
      </c>
      <c r="CM51" s="7">
        <v>9.9</v>
      </c>
      <c r="CN51" s="7">
        <v>33.1</v>
      </c>
      <c r="CO51" s="7">
        <v>28.2</v>
      </c>
      <c r="CP51" s="7">
        <v>32.200000000000003</v>
      </c>
      <c r="CQ51" s="7">
        <v>24.4</v>
      </c>
      <c r="CR51" s="7">
        <v>7.2920000000000007</v>
      </c>
      <c r="CS51" s="7">
        <v>7.28</v>
      </c>
      <c r="CT51" s="7">
        <v>2.4E-2</v>
      </c>
      <c r="CU51" s="7">
        <v>0.25600000000000001</v>
      </c>
      <c r="CV51" s="7">
        <v>22.5</v>
      </c>
      <c r="CW51" s="7">
        <v>21.5</v>
      </c>
      <c r="CX51" s="7">
        <v>22.522522522522522</v>
      </c>
      <c r="CY51" s="7">
        <v>20</v>
      </c>
      <c r="CZ51" s="7">
        <v>18.271000000000001</v>
      </c>
      <c r="DA51" s="7">
        <v>18.998999999999999</v>
      </c>
      <c r="DB51" s="7">
        <v>2.5999999999999999E-2</v>
      </c>
      <c r="DC51" s="7">
        <v>0.58599999999999997</v>
      </c>
      <c r="DD51" s="7">
        <v>19.8</v>
      </c>
      <c r="DE51" s="7">
        <v>18.600000000000001</v>
      </c>
      <c r="DF51" s="7">
        <v>18.518518518518519</v>
      </c>
      <c r="DG51" s="7">
        <v>18.518518518518519</v>
      </c>
      <c r="DH51" s="7">
        <v>16.949000000000002</v>
      </c>
      <c r="DI51" s="7">
        <v>19.782999999999998</v>
      </c>
      <c r="DJ51" s="7">
        <v>5.3999999999999999E-2</v>
      </c>
      <c r="DK51" s="7">
        <v>1.4520000000000002</v>
      </c>
      <c r="DL51" s="7">
        <v>25</v>
      </c>
      <c r="DM51" s="7">
        <v>21.4</v>
      </c>
      <c r="DN51" s="7">
        <v>14.705882352941176</v>
      </c>
      <c r="DO51" s="7">
        <v>10.309278350515465</v>
      </c>
      <c r="DP51" s="7">
        <v>1.2</v>
      </c>
      <c r="DQ51" s="7">
        <v>0.93138776777398324</v>
      </c>
      <c r="DR51" s="7">
        <v>2.8544243577545196</v>
      </c>
      <c r="DS51" s="7">
        <v>2.4509803921568629</v>
      </c>
      <c r="DT51" s="7">
        <v>2.7297543221110101</v>
      </c>
      <c r="DU51" s="38">
        <v>2.2658610271903323</v>
      </c>
      <c r="DV51" s="7">
        <v>0.42899999999999999</v>
      </c>
      <c r="DW51" s="7">
        <v>30.503</v>
      </c>
      <c r="DX51" s="7">
        <v>0.13700000000000001</v>
      </c>
      <c r="DY51" s="7">
        <v>16.962</v>
      </c>
      <c r="DZ51" s="7">
        <v>22.4</v>
      </c>
      <c r="EA51" s="7">
        <v>7.9</v>
      </c>
      <c r="EB51" s="7">
        <v>9</v>
      </c>
      <c r="EC51" s="7">
        <v>27.3</v>
      </c>
      <c r="ED51" s="7">
        <v>29.1</v>
      </c>
      <c r="EE51" s="7">
        <v>34.799999999999997</v>
      </c>
      <c r="EF51" s="7">
        <v>37.5</v>
      </c>
      <c r="EG51" s="7">
        <v>0.47399999999999998</v>
      </c>
      <c r="EH51" s="7">
        <v>0.49399999999999999</v>
      </c>
      <c r="EI51" s="7">
        <v>1.4999999999999999E-2</v>
      </c>
      <c r="EJ51" s="7">
        <v>0.14300000000000002</v>
      </c>
      <c r="EK51" s="7">
        <v>6.5</v>
      </c>
      <c r="EL51" s="7">
        <v>24.1</v>
      </c>
      <c r="EM51" s="7">
        <v>16.129032258064516</v>
      </c>
      <c r="EN51" s="7" t="s">
        <v>248</v>
      </c>
      <c r="EO51" s="7">
        <v>14.244</v>
      </c>
      <c r="EP51" s="7">
        <v>14.600999999999999</v>
      </c>
      <c r="EQ51" s="7">
        <v>1.9E-2</v>
      </c>
      <c r="ER51" s="7">
        <v>0.52</v>
      </c>
      <c r="ES51" s="7">
        <v>17.899999999999999</v>
      </c>
      <c r="ET51" s="7">
        <v>20.2</v>
      </c>
      <c r="EU51" s="7">
        <v>26.737967914438503</v>
      </c>
      <c r="EV51" s="7">
        <v>21.551724137931032</v>
      </c>
      <c r="EW51" s="7">
        <v>12.010999999999999</v>
      </c>
      <c r="EX51" s="7">
        <v>14.742000000000001</v>
      </c>
      <c r="EY51" s="7">
        <v>1.2999999999999999E-2</v>
      </c>
      <c r="EZ51" s="7">
        <v>0.60600000000000009</v>
      </c>
      <c r="FA51" s="7">
        <v>26.6</v>
      </c>
      <c r="FB51" s="7">
        <v>30.2</v>
      </c>
      <c r="FC51" s="7">
        <v>22.222222222222221</v>
      </c>
      <c r="FD51" s="7">
        <v>23.696682464454977</v>
      </c>
      <c r="FE51" s="7">
        <v>0.91407678244972579</v>
      </c>
      <c r="FF51" s="7">
        <v>0.89153046062407126</v>
      </c>
      <c r="FG51" s="7">
        <v>3.2085561497326203</v>
      </c>
      <c r="FH51" s="7">
        <v>2.6929982046678633</v>
      </c>
      <c r="FI51" s="7">
        <v>2.838221381267739</v>
      </c>
      <c r="FJ51" s="38">
        <v>3.0120481927710845</v>
      </c>
      <c r="FK51" s="7">
        <v>0.22</v>
      </c>
      <c r="FL51" s="7">
        <v>13.926000000000002</v>
      </c>
      <c r="FM51" s="7">
        <v>9.8000000000000004E-2</v>
      </c>
      <c r="FN51" s="7">
        <v>7.4820000000000011</v>
      </c>
      <c r="FO51" s="7">
        <v>13.1</v>
      </c>
      <c r="FP51" s="7">
        <v>13.3</v>
      </c>
      <c r="FQ51" s="7">
        <v>12.5</v>
      </c>
      <c r="FR51" s="7">
        <v>28.8</v>
      </c>
      <c r="FS51" s="7">
        <v>26.9</v>
      </c>
      <c r="FT51" s="7">
        <v>22</v>
      </c>
      <c r="FU51" s="7">
        <v>15.5</v>
      </c>
      <c r="FV51" s="7">
        <v>1.319</v>
      </c>
      <c r="FW51" s="7">
        <v>2.06</v>
      </c>
      <c r="FX51" s="7">
        <v>2.5000000000000001E-2</v>
      </c>
      <c r="FY51" s="7">
        <v>0.48899999999999999</v>
      </c>
      <c r="FZ51" s="7">
        <v>26.8</v>
      </c>
      <c r="GA51" s="7">
        <v>24.1</v>
      </c>
      <c r="GB51" s="7">
        <v>17.793594306049819</v>
      </c>
      <c r="GC51" s="7">
        <v>17.123287671232877</v>
      </c>
      <c r="GD51" s="7">
        <v>16.82</v>
      </c>
      <c r="GE51" s="7">
        <v>15.576000000000001</v>
      </c>
      <c r="GF51" s="7">
        <v>2.9000000000000001E-2</v>
      </c>
      <c r="GG51" s="7">
        <v>0.54399999999999993</v>
      </c>
      <c r="GH51" s="7">
        <v>25.1</v>
      </c>
      <c r="GI51" s="7">
        <v>25.1</v>
      </c>
      <c r="GJ51" s="7">
        <v>19.157088122605362</v>
      </c>
      <c r="GK51" s="7">
        <v>17.667844522968199</v>
      </c>
      <c r="GL51" s="7">
        <v>16.631999999999998</v>
      </c>
      <c r="GM51" s="7">
        <v>15.741999999999999</v>
      </c>
      <c r="GN51" s="7">
        <v>1.7999999999999999E-2</v>
      </c>
      <c r="GO51" s="7">
        <v>0.58699999999999997</v>
      </c>
      <c r="GP51" s="7">
        <v>21.2</v>
      </c>
      <c r="GQ51" s="7">
        <v>17.600000000000001</v>
      </c>
      <c r="GR51" s="7">
        <v>19.083969465648853</v>
      </c>
      <c r="GS51" s="7">
        <v>15.24390243902439</v>
      </c>
      <c r="GT51" s="7">
        <v>2.2641509433962264</v>
      </c>
      <c r="GU51" s="7">
        <v>1.454192922927775</v>
      </c>
      <c r="GV51" s="7">
        <v>2.6954177897574123</v>
      </c>
      <c r="GW51" s="7">
        <v>2.5252525252525255</v>
      </c>
      <c r="GX51" s="7">
        <v>2.2205773501110291</v>
      </c>
      <c r="GY51" s="38">
        <v>1.8495684340320591</v>
      </c>
      <c r="GZ51" s="7">
        <v>0.14199999999999999</v>
      </c>
      <c r="HA51" s="7">
        <v>12.033999999999999</v>
      </c>
      <c r="HB51" s="7">
        <v>6.6000000000000003E-2</v>
      </c>
      <c r="HC51" s="7">
        <v>5.2779999999999996</v>
      </c>
      <c r="HD51" s="7">
        <v>8.6999999999999993</v>
      </c>
      <c r="HE51" s="7">
        <v>11.1</v>
      </c>
      <c r="HF51" s="7">
        <v>13.7</v>
      </c>
      <c r="HG51" s="7">
        <v>24.2</v>
      </c>
      <c r="HH51" s="7">
        <v>31.1</v>
      </c>
      <c r="HI51" s="7">
        <v>16.100000000000001</v>
      </c>
      <c r="HJ51" s="7">
        <v>19.600000000000001</v>
      </c>
      <c r="HK51" s="7">
        <v>9.6000000000000014</v>
      </c>
      <c r="HL51" s="7">
        <v>9.5469999999999988</v>
      </c>
      <c r="HM51" s="7">
        <v>2.4E-2</v>
      </c>
      <c r="HN51" s="7">
        <v>0.20399999999999999</v>
      </c>
      <c r="HO51" s="7">
        <v>31.4</v>
      </c>
      <c r="HP51" s="7">
        <v>25.9</v>
      </c>
      <c r="HQ51" s="7">
        <v>27.624309392265193</v>
      </c>
      <c r="HR51" s="7">
        <v>27.173913043478262</v>
      </c>
      <c r="HS51" s="7">
        <v>14.020999999999999</v>
      </c>
      <c r="HT51" s="7">
        <v>14.632</v>
      </c>
      <c r="HU51" s="7">
        <v>4.8000000000000001E-2</v>
      </c>
      <c r="HV51" s="7">
        <v>0.14899999999999999</v>
      </c>
      <c r="HW51" s="7">
        <v>37.799999999999997</v>
      </c>
      <c r="HX51" s="7">
        <v>31.8</v>
      </c>
      <c r="HY51" s="7">
        <v>21.276595744680851</v>
      </c>
      <c r="HZ51" s="7">
        <v>23.041474654377879</v>
      </c>
      <c r="IA51" s="7">
        <v>12.722</v>
      </c>
      <c r="IB51" s="7">
        <v>13.378</v>
      </c>
      <c r="IC51" s="7">
        <v>1.7999999999999999E-2</v>
      </c>
      <c r="ID51" s="7">
        <v>0.28400000000000003</v>
      </c>
      <c r="IE51" s="7">
        <v>21.8</v>
      </c>
      <c r="IF51" s="7">
        <v>16.3</v>
      </c>
      <c r="IG51" s="7">
        <v>20.74688796680498</v>
      </c>
      <c r="IH51" s="7">
        <v>15.19756838905775</v>
      </c>
      <c r="II51" s="7">
        <v>1.7964071856287427</v>
      </c>
      <c r="IJ51" s="7">
        <v>2.5466893039049237</v>
      </c>
      <c r="IK51" s="7">
        <v>2.8063610851262863</v>
      </c>
      <c r="IL51" s="7">
        <v>3.1413612565445028</v>
      </c>
      <c r="IM51" s="7">
        <v>2.0891364902506964</v>
      </c>
      <c r="IN51" s="7">
        <v>2.3790642347343378</v>
      </c>
    </row>
    <row r="52" spans="1:248">
      <c r="A52" s="47" t="s">
        <v>112</v>
      </c>
      <c r="B52" s="45" t="s">
        <v>7</v>
      </c>
      <c r="C52" s="3" t="s">
        <v>8</v>
      </c>
      <c r="D52" s="4" t="s">
        <v>199</v>
      </c>
      <c r="E52" s="4" t="s">
        <v>15</v>
      </c>
      <c r="F52" s="43" t="s">
        <v>13</v>
      </c>
      <c r="G52" s="4"/>
      <c r="H52" s="4"/>
      <c r="I52" s="4"/>
      <c r="J52" s="4"/>
      <c r="K52" s="4"/>
      <c r="L52" s="4">
        <v>0</v>
      </c>
      <c r="M52" s="4"/>
      <c r="N52" s="4">
        <v>113</v>
      </c>
      <c r="O52" s="4">
        <v>47.7</v>
      </c>
      <c r="P52" s="4">
        <v>37.4</v>
      </c>
      <c r="Q52" s="4">
        <v>0.10564677683963383</v>
      </c>
      <c r="R52" s="4">
        <v>42.55</v>
      </c>
      <c r="S52" s="4" t="s">
        <v>11</v>
      </c>
      <c r="T52" s="4">
        <v>74</v>
      </c>
      <c r="U52" s="4">
        <v>42</v>
      </c>
      <c r="V52" s="4">
        <v>30.4</v>
      </c>
      <c r="W52" s="4">
        <v>38.799999999999997</v>
      </c>
      <c r="X52" s="4">
        <v>16.2</v>
      </c>
      <c r="Y52" s="4">
        <v>5.9</v>
      </c>
      <c r="Z52" s="4">
        <v>5.9</v>
      </c>
      <c r="AA52" s="7">
        <v>29.522232989999999</v>
      </c>
      <c r="AB52" s="7">
        <v>52.153547587399999</v>
      </c>
      <c r="AC52" s="4"/>
      <c r="AD52" s="46"/>
      <c r="AE52" s="10">
        <v>1</v>
      </c>
      <c r="AF52" s="7">
        <v>7.2</v>
      </c>
      <c r="AG52" s="7">
        <v>1</v>
      </c>
      <c r="AH52" s="7">
        <v>12</v>
      </c>
      <c r="AI52" s="7">
        <v>0</v>
      </c>
      <c r="AJ52" s="7">
        <v>25</v>
      </c>
      <c r="AK52" s="7">
        <v>1.2</v>
      </c>
      <c r="AL52" s="7">
        <v>1.7</v>
      </c>
      <c r="AM52" s="7">
        <v>1.4</v>
      </c>
      <c r="AN52" s="7">
        <v>1.2</v>
      </c>
      <c r="AO52" s="7">
        <v>1.2</v>
      </c>
      <c r="AP52" s="9">
        <v>2.9</v>
      </c>
      <c r="AQ52" s="10">
        <v>3</v>
      </c>
      <c r="AR52" s="7">
        <v>0.47499999999999998</v>
      </c>
      <c r="AS52" s="7">
        <v>37.968999999999994</v>
      </c>
      <c r="AT52" s="7">
        <v>0.221</v>
      </c>
      <c r="AU52" s="7">
        <v>17.623000000000001</v>
      </c>
      <c r="AV52" s="7">
        <v>17.8</v>
      </c>
      <c r="AW52" s="7">
        <v>12.9</v>
      </c>
      <c r="AX52" s="7">
        <v>9.6</v>
      </c>
      <c r="AY52" s="7">
        <v>25.4</v>
      </c>
      <c r="AZ52" s="7">
        <v>39.200000000000003</v>
      </c>
      <c r="BA52" s="7">
        <v>29.9</v>
      </c>
      <c r="BB52" s="7">
        <v>50.6</v>
      </c>
      <c r="BC52" s="7">
        <v>0.19</v>
      </c>
      <c r="BD52" s="7">
        <v>0.151</v>
      </c>
      <c r="BE52" s="7">
        <v>8.0000000000000002E-3</v>
      </c>
      <c r="BF52" s="7">
        <v>0</v>
      </c>
      <c r="BG52" s="7" t="s">
        <v>248</v>
      </c>
      <c r="BH52" s="7">
        <v>38</v>
      </c>
      <c r="BI52" s="7">
        <v>0</v>
      </c>
      <c r="BJ52" s="7">
        <v>60.240963855421683</v>
      </c>
      <c r="BK52" s="7">
        <v>6.1240000000000006</v>
      </c>
      <c r="BL52" s="7">
        <v>11.482999999999999</v>
      </c>
      <c r="BM52" s="7">
        <v>1.2E-2</v>
      </c>
      <c r="BN52" s="7">
        <v>0.45999999999999996</v>
      </c>
      <c r="BO52" s="7">
        <v>34.799999999999997</v>
      </c>
      <c r="BP52" s="7">
        <v>32.9</v>
      </c>
      <c r="BQ52" s="7">
        <v>34.482758620689658</v>
      </c>
      <c r="BR52" s="7">
        <v>30.303030303030301</v>
      </c>
      <c r="BS52" s="7">
        <v>7.11</v>
      </c>
      <c r="BT52" s="7">
        <v>13.608000000000001</v>
      </c>
      <c r="BU52" s="7">
        <v>2.8000000000000001E-2</v>
      </c>
      <c r="BV52" s="7">
        <v>0.311</v>
      </c>
      <c r="BW52" s="7">
        <v>38.299999999999997</v>
      </c>
      <c r="BX52" s="7">
        <v>28.6</v>
      </c>
      <c r="BY52" s="7">
        <v>42.016806722689076</v>
      </c>
      <c r="BZ52" s="7">
        <v>26.178010471204189</v>
      </c>
      <c r="CA52" s="7">
        <v>3.2085561497326207</v>
      </c>
      <c r="CB52" s="7">
        <v>4.6728971962616823</v>
      </c>
      <c r="CC52" s="7">
        <v>2.6525198938992043</v>
      </c>
      <c r="CD52" s="7">
        <v>3.4482758620689657</v>
      </c>
      <c r="CE52" s="7">
        <v>3.2397408207343412</v>
      </c>
      <c r="CF52" s="9">
        <v>4.6082949308755756</v>
      </c>
      <c r="CG52" s="10">
        <v>0.13500000000000001</v>
      </c>
      <c r="CH52" s="7">
        <v>19.760000000000002</v>
      </c>
      <c r="CI52" s="7">
        <v>7.3999999999999996E-2</v>
      </c>
      <c r="CJ52" s="7">
        <v>8.0429999999999993</v>
      </c>
      <c r="CK52" s="7">
        <v>13.6</v>
      </c>
      <c r="CL52" s="7">
        <v>16.3</v>
      </c>
      <c r="CM52" s="7">
        <v>12.4</v>
      </c>
      <c r="CN52" s="7">
        <v>28.7</v>
      </c>
      <c r="CO52" s="7">
        <v>27.5</v>
      </c>
      <c r="CP52" s="7">
        <v>30.1</v>
      </c>
      <c r="CQ52" s="7">
        <v>39</v>
      </c>
      <c r="CR52" s="7">
        <v>7.6880000000000006</v>
      </c>
      <c r="CS52" s="7">
        <v>7.7030000000000003</v>
      </c>
      <c r="CT52" s="7">
        <v>2.7E-2</v>
      </c>
      <c r="CU52" s="7">
        <v>0.33800000000000002</v>
      </c>
      <c r="CV52" s="7">
        <v>32.4</v>
      </c>
      <c r="CW52" s="7">
        <v>38.200000000000003</v>
      </c>
      <c r="CX52" s="7">
        <v>18.796992481203006</v>
      </c>
      <c r="CY52" s="7">
        <v>17.605633802816904</v>
      </c>
      <c r="CZ52" s="7">
        <v>15.414000000000001</v>
      </c>
      <c r="DA52" s="7">
        <v>15.305000000000001</v>
      </c>
      <c r="DB52" s="7">
        <v>2.9000000000000001E-2</v>
      </c>
      <c r="DC52" s="7">
        <v>0.59300000000000008</v>
      </c>
      <c r="DD52" s="7">
        <v>26.6</v>
      </c>
      <c r="DE52" s="7">
        <v>28.1</v>
      </c>
      <c r="DF52" s="7">
        <v>20.408163265306122</v>
      </c>
      <c r="DG52" s="7">
        <v>18.867924528301884</v>
      </c>
      <c r="DH52" s="7">
        <v>14.898</v>
      </c>
      <c r="DI52" s="7">
        <v>18.651</v>
      </c>
      <c r="DJ52" s="7">
        <v>1.6E-2</v>
      </c>
      <c r="DK52" s="7">
        <v>0.57500000000000007</v>
      </c>
      <c r="DL52" s="7">
        <v>31.2</v>
      </c>
      <c r="DM52" s="7">
        <v>27</v>
      </c>
      <c r="DN52" s="7">
        <v>19.011406844106464</v>
      </c>
      <c r="DO52" s="7">
        <v>18.115942028985504</v>
      </c>
      <c r="DP52" s="7">
        <v>1.6103059581320451</v>
      </c>
      <c r="DQ52" s="7">
        <v>1.4677103718199609</v>
      </c>
      <c r="DR52" s="7">
        <v>2.4570024570024569</v>
      </c>
      <c r="DS52" s="7">
        <v>2.604166666666667</v>
      </c>
      <c r="DT52" s="7">
        <v>1.941747572815534</v>
      </c>
      <c r="DU52" s="38">
        <v>2.0935101186322398</v>
      </c>
      <c r="DV52" s="7">
        <v>0.28699999999999998</v>
      </c>
      <c r="DW52" s="7">
        <v>25.296000000000003</v>
      </c>
      <c r="DX52" s="7">
        <v>8.5999999999999993E-2</v>
      </c>
      <c r="DY52" s="7">
        <v>12.339000000000002</v>
      </c>
      <c r="DZ52" s="7">
        <v>19.8</v>
      </c>
      <c r="EA52" s="7">
        <v>10.3</v>
      </c>
      <c r="EB52" s="7">
        <v>19</v>
      </c>
      <c r="EC52" s="7">
        <v>28.9</v>
      </c>
      <c r="ED52" s="7">
        <v>28.4</v>
      </c>
      <c r="EE52" s="7">
        <v>42.4</v>
      </c>
      <c r="EF52" s="7">
        <v>37.4</v>
      </c>
      <c r="EG52" s="7">
        <v>2.1310000000000002</v>
      </c>
      <c r="EH52" s="7">
        <v>2.202</v>
      </c>
      <c r="EI52" s="7">
        <v>1.2E-2</v>
      </c>
      <c r="EJ52" s="7">
        <v>0.153</v>
      </c>
      <c r="EK52" s="7">
        <v>19.7</v>
      </c>
      <c r="EL52" s="7">
        <v>18.399999999999999</v>
      </c>
      <c r="EM52" s="7">
        <v>21.929824561403507</v>
      </c>
      <c r="EN52" s="7">
        <v>19.305019305019304</v>
      </c>
      <c r="EO52" s="7">
        <v>11.243</v>
      </c>
      <c r="EP52" s="7">
        <v>12.489000000000001</v>
      </c>
      <c r="EQ52" s="7">
        <v>2.1000000000000001E-2</v>
      </c>
      <c r="ER52" s="7">
        <v>0.55200000000000005</v>
      </c>
      <c r="ES52" s="7">
        <v>31.3</v>
      </c>
      <c r="ET52" s="7">
        <v>27</v>
      </c>
      <c r="EU52" s="7">
        <v>22.831050228310502</v>
      </c>
      <c r="EV52" s="7">
        <v>22.321428571428569</v>
      </c>
      <c r="EW52" s="7">
        <v>12.343</v>
      </c>
      <c r="EX52" s="7">
        <v>11.338000000000001</v>
      </c>
      <c r="EY52" s="7">
        <v>2.1999999999999999E-2</v>
      </c>
      <c r="EZ52" s="7">
        <v>0.438</v>
      </c>
      <c r="FA52" s="7">
        <v>40.200000000000003</v>
      </c>
      <c r="FB52" s="7">
        <v>28.6</v>
      </c>
      <c r="FC52" s="7">
        <v>23.364485981308412</v>
      </c>
      <c r="FD52" s="7">
        <v>23.364485981308412</v>
      </c>
      <c r="FE52" s="7">
        <v>1.7045454545454546</v>
      </c>
      <c r="FF52" s="7">
        <v>1.4962593516209477</v>
      </c>
      <c r="FG52" s="7">
        <v>3.215434083601286</v>
      </c>
      <c r="FH52" s="7">
        <v>2.9702970297029703</v>
      </c>
      <c r="FI52" s="7">
        <v>4.048582995951417</v>
      </c>
      <c r="FJ52" s="38">
        <v>3.5714285714285716</v>
      </c>
      <c r="FK52" s="7">
        <v>0.108</v>
      </c>
      <c r="FL52" s="7">
        <v>16.731000000000002</v>
      </c>
      <c r="FM52" s="7">
        <v>4.2999999999999997E-2</v>
      </c>
      <c r="FN52" s="7">
        <v>6.5659999999999998</v>
      </c>
      <c r="FO52" s="7">
        <v>16</v>
      </c>
      <c r="FP52" s="7">
        <v>16.3</v>
      </c>
      <c r="FQ52" s="7">
        <v>15</v>
      </c>
      <c r="FR52" s="7">
        <v>30.2</v>
      </c>
      <c r="FS52" s="7">
        <v>22.6</v>
      </c>
      <c r="FT52" s="7">
        <v>21.6</v>
      </c>
      <c r="FU52" s="7">
        <v>29</v>
      </c>
      <c r="FV52" s="7">
        <v>6.479000000000001</v>
      </c>
      <c r="FW52" s="7">
        <v>6.3480000000000008</v>
      </c>
      <c r="FX52" s="7">
        <v>1.6E-2</v>
      </c>
      <c r="FY52" s="7">
        <v>0.37</v>
      </c>
      <c r="FZ52" s="7">
        <v>26.6</v>
      </c>
      <c r="GA52" s="7">
        <v>29.4</v>
      </c>
      <c r="GB52" s="7">
        <v>18.115942028985504</v>
      </c>
      <c r="GC52" s="7">
        <v>16.611295681063122</v>
      </c>
      <c r="GD52" s="7">
        <v>12.105</v>
      </c>
      <c r="GE52" s="7">
        <v>12.188000000000001</v>
      </c>
      <c r="GF52" s="7">
        <v>2.1000000000000001E-2</v>
      </c>
      <c r="GG52" s="7">
        <v>0.61</v>
      </c>
      <c r="GH52" s="7">
        <v>32.1</v>
      </c>
      <c r="GI52" s="7">
        <v>26.4</v>
      </c>
      <c r="GJ52" s="7">
        <v>16.556291390728479</v>
      </c>
      <c r="GK52" s="7">
        <v>15.772870662460567</v>
      </c>
      <c r="GL52" s="7">
        <v>13.097000000000001</v>
      </c>
      <c r="GM52" s="7">
        <v>12.773</v>
      </c>
      <c r="GN52" s="7">
        <v>2.1000000000000001E-2</v>
      </c>
      <c r="GO52" s="7">
        <v>1.6960000000000002</v>
      </c>
      <c r="GP52" s="7">
        <v>17.3</v>
      </c>
      <c r="GQ52" s="7">
        <v>11.4</v>
      </c>
      <c r="GR52" s="7">
        <v>24.630541871921181</v>
      </c>
      <c r="GS52" s="7">
        <v>19.379844961240309</v>
      </c>
      <c r="GT52" s="7">
        <v>1.773049645390071</v>
      </c>
      <c r="GU52" s="7">
        <v>1.6260162601626016</v>
      </c>
      <c r="GV52" s="7">
        <v>2.1037868162692845</v>
      </c>
      <c r="GW52" s="7">
        <v>2.2238695329873983</v>
      </c>
      <c r="GX52" s="7">
        <v>1.9775873434410021</v>
      </c>
      <c r="GY52" s="38">
        <v>1.9157088122605364</v>
      </c>
      <c r="GZ52" s="7">
        <v>5.5E-2</v>
      </c>
      <c r="HA52" s="7">
        <v>8.7809999999999988</v>
      </c>
      <c r="HB52" s="7">
        <v>2.1999999999999999E-2</v>
      </c>
      <c r="HC52" s="7">
        <v>4.0380000000000003</v>
      </c>
      <c r="HD52" s="7">
        <v>19.5</v>
      </c>
      <c r="HE52" s="7">
        <v>18.899999999999999</v>
      </c>
      <c r="HF52" s="7">
        <v>20.9</v>
      </c>
      <c r="HG52" s="7">
        <v>22.8</v>
      </c>
      <c r="HH52" s="7">
        <v>28.7</v>
      </c>
      <c r="HI52" s="7">
        <v>26</v>
      </c>
      <c r="HJ52" s="7">
        <v>43.7</v>
      </c>
      <c r="HK52" s="7">
        <v>7.5710000000000006</v>
      </c>
      <c r="HL52" s="7">
        <v>7.5739999999999998</v>
      </c>
      <c r="HM52" s="7">
        <v>2.5999999999999999E-2</v>
      </c>
      <c r="HN52" s="7">
        <v>0.20899999999999999</v>
      </c>
      <c r="HO52" s="7">
        <v>34.299999999999997</v>
      </c>
      <c r="HP52" s="7">
        <v>30.2</v>
      </c>
      <c r="HQ52" s="7">
        <v>25.125628140703515</v>
      </c>
      <c r="HR52" s="7">
        <v>25.510204081632651</v>
      </c>
      <c r="HS52" s="7">
        <v>11.481999999999999</v>
      </c>
      <c r="HT52" s="7">
        <v>11.439</v>
      </c>
      <c r="HU52" s="7">
        <v>1.9E-2</v>
      </c>
      <c r="HV52" s="7">
        <v>0.40200000000000002</v>
      </c>
      <c r="HW52" s="7">
        <v>31</v>
      </c>
      <c r="HX52" s="7">
        <v>33.5</v>
      </c>
      <c r="HY52" s="7">
        <v>20.161290322580644</v>
      </c>
      <c r="HZ52" s="7">
        <v>19.762845849802371</v>
      </c>
      <c r="IA52" s="7">
        <v>9.0060000000000002</v>
      </c>
      <c r="IB52" s="7">
        <v>10.347</v>
      </c>
      <c r="IC52" s="7">
        <v>1.9E-2</v>
      </c>
      <c r="ID52" s="7">
        <v>0.50900000000000001</v>
      </c>
      <c r="IE52" s="7">
        <v>31.9</v>
      </c>
      <c r="IF52" s="7">
        <v>28.5</v>
      </c>
      <c r="IG52" s="7">
        <v>17.857142857142854</v>
      </c>
      <c r="IH52" s="7">
        <v>17.361111111111111</v>
      </c>
      <c r="II52" s="7">
        <v>2.5839793281653747</v>
      </c>
      <c r="IJ52" s="7">
        <v>3.5169988276670576</v>
      </c>
      <c r="IK52" s="7">
        <v>2.7347310847766635</v>
      </c>
      <c r="IL52" s="7">
        <v>2.9469548133595285</v>
      </c>
      <c r="IM52" s="7">
        <v>2.3809523809523809</v>
      </c>
      <c r="IN52" s="7">
        <v>2.2865853658536586</v>
      </c>
    </row>
    <row r="53" spans="1:248">
      <c r="A53" s="47" t="s">
        <v>113</v>
      </c>
      <c r="B53" s="45" t="s">
        <v>7</v>
      </c>
      <c r="C53" s="3" t="s">
        <v>8</v>
      </c>
      <c r="D53" s="4" t="s">
        <v>200</v>
      </c>
      <c r="E53" s="4" t="s">
        <v>15</v>
      </c>
      <c r="F53" s="43" t="s">
        <v>13</v>
      </c>
      <c r="G53" s="5" t="s">
        <v>7</v>
      </c>
      <c r="H53" s="4"/>
      <c r="I53" s="4"/>
      <c r="J53" s="4"/>
      <c r="K53" s="4"/>
      <c r="L53" s="4">
        <v>1</v>
      </c>
      <c r="M53" s="4" t="s">
        <v>81</v>
      </c>
      <c r="N53" s="4">
        <v>241</v>
      </c>
      <c r="O53" s="4">
        <v>339</v>
      </c>
      <c r="P53" s="4">
        <v>271</v>
      </c>
      <c r="Q53" s="4">
        <v>9.723040732867641E-2</v>
      </c>
      <c r="R53" s="4">
        <v>305</v>
      </c>
      <c r="S53" s="4" t="s">
        <v>11</v>
      </c>
      <c r="T53" s="4">
        <v>176</v>
      </c>
      <c r="U53" s="4">
        <v>75.400000000000006</v>
      </c>
      <c r="V53" s="4">
        <v>52.1</v>
      </c>
      <c r="W53" s="4">
        <v>77.5</v>
      </c>
      <c r="X53" s="4">
        <v>25.8</v>
      </c>
      <c r="Y53" s="4">
        <v>7.4</v>
      </c>
      <c r="Z53" s="4">
        <v>11.2</v>
      </c>
      <c r="AA53" s="7">
        <v>30.136528630000001</v>
      </c>
      <c r="AB53" s="7">
        <v>122.9597096112</v>
      </c>
      <c r="AC53" s="4"/>
      <c r="AD53" s="46"/>
      <c r="AE53" s="10">
        <v>1</v>
      </c>
      <c r="AF53" s="7">
        <v>16.7</v>
      </c>
      <c r="AG53" s="7">
        <v>1</v>
      </c>
      <c r="AH53" s="7">
        <v>13</v>
      </c>
      <c r="AI53" s="7">
        <v>0</v>
      </c>
      <c r="AJ53" s="7">
        <v>39</v>
      </c>
      <c r="AK53" s="7">
        <v>2.5</v>
      </c>
      <c r="AL53" s="7">
        <v>5.2</v>
      </c>
      <c r="AM53" s="7">
        <v>2.5</v>
      </c>
      <c r="AN53" s="7">
        <v>2.4</v>
      </c>
      <c r="AO53" s="7">
        <v>1.4</v>
      </c>
      <c r="AP53" s="9">
        <v>5.3</v>
      </c>
      <c r="AQ53" s="10">
        <v>2</v>
      </c>
      <c r="AR53" s="7">
        <v>1.524</v>
      </c>
      <c r="AS53" s="7">
        <v>95.524000000000001</v>
      </c>
      <c r="AT53" s="7">
        <v>0.73</v>
      </c>
      <c r="AU53" s="7">
        <v>45.567</v>
      </c>
      <c r="AV53" s="7">
        <v>22.2</v>
      </c>
      <c r="AW53" s="7">
        <v>13.6</v>
      </c>
      <c r="AX53" s="7">
        <v>12.6</v>
      </c>
      <c r="AY53" s="7">
        <v>19.7</v>
      </c>
      <c r="AZ53" s="7">
        <v>38.299999999999997</v>
      </c>
      <c r="BA53" s="7">
        <v>21.9</v>
      </c>
      <c r="BB53" s="7">
        <v>46.3</v>
      </c>
      <c r="BC53" s="7" t="s">
        <v>248</v>
      </c>
      <c r="BD53" s="7" t="s">
        <v>248</v>
      </c>
      <c r="BE53" s="7" t="s">
        <v>248</v>
      </c>
      <c r="BF53" s="7" t="s">
        <v>248</v>
      </c>
      <c r="BG53" s="7" t="s">
        <v>248</v>
      </c>
      <c r="BH53" s="7" t="s">
        <v>248</v>
      </c>
      <c r="BI53" s="7" t="s">
        <v>248</v>
      </c>
      <c r="BJ53" s="7" t="s">
        <v>248</v>
      </c>
      <c r="BK53" s="7">
        <v>11.043999999999999</v>
      </c>
      <c r="BL53" s="7">
        <v>22.648000000000003</v>
      </c>
      <c r="BM53" s="7">
        <v>0.05</v>
      </c>
      <c r="BN53" s="7">
        <v>0.44900000000000001</v>
      </c>
      <c r="BO53" s="7">
        <v>30.6</v>
      </c>
      <c r="BP53" s="7">
        <v>45.5</v>
      </c>
      <c r="BQ53" s="7">
        <v>38.759689922480618</v>
      </c>
      <c r="BR53" s="7">
        <v>25.510204081632651</v>
      </c>
      <c r="BS53" s="7">
        <v>10.904</v>
      </c>
      <c r="BT53" s="7">
        <v>24.001000000000001</v>
      </c>
      <c r="BU53" s="7">
        <v>3.3000000000000002E-2</v>
      </c>
      <c r="BV53" s="7">
        <v>0.436</v>
      </c>
      <c r="BW53" s="7">
        <v>49</v>
      </c>
      <c r="BX53" s="7">
        <v>19.3</v>
      </c>
      <c r="BY53" s="7">
        <v>47.61904761904762</v>
      </c>
      <c r="BZ53" s="7">
        <v>25</v>
      </c>
      <c r="CA53" s="7">
        <v>3.3519553072625698</v>
      </c>
      <c r="CB53" s="7">
        <v>2.770083102493075</v>
      </c>
      <c r="CC53" s="7">
        <v>1.8621973929236499</v>
      </c>
      <c r="CD53" s="7">
        <v>3.3707865168539324</v>
      </c>
      <c r="CE53" s="7">
        <v>2.5380710659898478</v>
      </c>
      <c r="CF53" s="9">
        <v>4.213483146067416</v>
      </c>
      <c r="CG53" s="10">
        <v>0.51800000000000002</v>
      </c>
      <c r="CH53" s="7">
        <v>55.104000000000006</v>
      </c>
      <c r="CI53" s="7">
        <v>0.17599999999999999</v>
      </c>
      <c r="CJ53" s="7">
        <v>25.445</v>
      </c>
      <c r="CK53" s="7">
        <v>11.3</v>
      </c>
      <c r="CL53" s="7">
        <v>9.6999999999999993</v>
      </c>
      <c r="CM53" s="7">
        <v>10.9</v>
      </c>
      <c r="CN53" s="7">
        <v>23.2</v>
      </c>
      <c r="CO53" s="7">
        <v>24.8</v>
      </c>
      <c r="CP53" s="7">
        <v>28</v>
      </c>
      <c r="CQ53" s="7">
        <v>29.1</v>
      </c>
      <c r="CR53" s="7">
        <v>2.0139999999999998</v>
      </c>
      <c r="CS53" s="7">
        <v>2.214</v>
      </c>
      <c r="CT53" s="7">
        <v>2.1999999999999999E-2</v>
      </c>
      <c r="CU53" s="7">
        <v>0.44600000000000001</v>
      </c>
      <c r="CV53" s="7">
        <v>26.4</v>
      </c>
      <c r="CW53" s="7">
        <v>28.9</v>
      </c>
      <c r="CX53" s="7">
        <v>22.935779816513762</v>
      </c>
      <c r="CY53" s="7">
        <v>23.255813953488371</v>
      </c>
      <c r="CZ53" s="7">
        <v>25.368000000000002</v>
      </c>
      <c r="DA53" s="7">
        <v>20.205000000000002</v>
      </c>
      <c r="DB53" s="7">
        <v>2.1999999999999999E-2</v>
      </c>
      <c r="DC53" s="7">
        <v>0.77600000000000002</v>
      </c>
      <c r="DD53" s="7">
        <v>20.8</v>
      </c>
      <c r="DE53" s="7">
        <v>18.399999999999999</v>
      </c>
      <c r="DF53" s="7">
        <v>24.03846153846154</v>
      </c>
      <c r="DG53" s="7">
        <v>18.939393939393938</v>
      </c>
      <c r="DH53" s="7">
        <v>21.05</v>
      </c>
      <c r="DI53" s="7">
        <v>26.080000000000002</v>
      </c>
      <c r="DJ53" s="7">
        <v>1.9E-2</v>
      </c>
      <c r="DK53" s="7">
        <v>1.7990000000000002</v>
      </c>
      <c r="DL53" s="7">
        <v>23.6</v>
      </c>
      <c r="DM53" s="7">
        <v>32.5</v>
      </c>
      <c r="DN53" s="7">
        <v>37.037037037037038</v>
      </c>
      <c r="DO53" s="7">
        <v>32.258064516129032</v>
      </c>
      <c r="DP53" s="7">
        <v>0.93283582089552231</v>
      </c>
      <c r="DQ53" s="7">
        <v>1.6657412548584118</v>
      </c>
      <c r="DR53" s="7">
        <v>2.2156573116691285</v>
      </c>
      <c r="DS53" s="7">
        <v>2.3640661938534282</v>
      </c>
      <c r="DT53" s="7">
        <v>2.912621359223301</v>
      </c>
      <c r="DU53" s="38">
        <v>2.8708133971291869</v>
      </c>
      <c r="DV53" s="7">
        <v>0.77300000000000002</v>
      </c>
      <c r="DW53" s="7">
        <v>41.469000000000001</v>
      </c>
      <c r="DX53" s="7">
        <v>0.29499999999999998</v>
      </c>
      <c r="DY53" s="7">
        <v>19.852999999999994</v>
      </c>
      <c r="DZ53" s="7">
        <v>23.1</v>
      </c>
      <c r="EA53" s="7">
        <v>17.3</v>
      </c>
      <c r="EB53" s="7">
        <v>20.7</v>
      </c>
      <c r="EC53" s="7">
        <v>26.9</v>
      </c>
      <c r="ED53" s="7">
        <v>27.6</v>
      </c>
      <c r="EE53" s="7">
        <v>35.9</v>
      </c>
      <c r="EF53" s="7">
        <v>32.6</v>
      </c>
      <c r="EG53" s="7">
        <v>0.82100000000000006</v>
      </c>
      <c r="EH53" s="7">
        <v>1.042</v>
      </c>
      <c r="EI53" s="7">
        <v>4.9000000000000002E-2</v>
      </c>
      <c r="EJ53" s="7">
        <v>0.22399999999999998</v>
      </c>
      <c r="EK53" s="7">
        <v>36.799999999999997</v>
      </c>
      <c r="EL53" s="7">
        <v>39.4</v>
      </c>
      <c r="EM53" s="7">
        <v>39.0625</v>
      </c>
      <c r="EN53" s="7">
        <v>40.322580645161288</v>
      </c>
      <c r="EO53" s="7">
        <v>18.142000000000003</v>
      </c>
      <c r="EP53" s="7">
        <v>20.529</v>
      </c>
      <c r="EQ53" s="7">
        <v>2.8000000000000001E-2</v>
      </c>
      <c r="ER53" s="7">
        <v>0.36599999999999999</v>
      </c>
      <c r="ES53" s="7">
        <v>25.1</v>
      </c>
      <c r="ET53" s="7">
        <v>23.9</v>
      </c>
      <c r="EU53" s="7">
        <v>27.932960893854748</v>
      </c>
      <c r="EV53" s="7">
        <v>23.364485981308412</v>
      </c>
      <c r="EW53" s="7">
        <v>19.890000000000004</v>
      </c>
      <c r="EX53" s="7">
        <v>22.962000000000007</v>
      </c>
      <c r="EY53" s="7">
        <v>4.1000000000000002E-2</v>
      </c>
      <c r="EZ53" s="7">
        <v>0.66900000000000015</v>
      </c>
      <c r="FA53" s="7">
        <v>29.2</v>
      </c>
      <c r="FB53" s="7">
        <v>19.399999999999999</v>
      </c>
      <c r="FC53" s="7">
        <v>25</v>
      </c>
      <c r="FD53" s="7">
        <v>18.796992481203006</v>
      </c>
      <c r="FE53" s="7">
        <v>1.7391304347826086</v>
      </c>
      <c r="FF53" s="7">
        <v>1.5739769150052467</v>
      </c>
      <c r="FG53" s="7">
        <v>3.2327586206896548</v>
      </c>
      <c r="FH53" s="7">
        <v>2.5884383088869716</v>
      </c>
      <c r="FI53" s="7">
        <v>3.1479538300104934</v>
      </c>
      <c r="FJ53" s="38">
        <v>3.191489361702128</v>
      </c>
      <c r="FK53" s="7">
        <v>0.108</v>
      </c>
      <c r="FL53" s="7">
        <v>19.097999999999999</v>
      </c>
      <c r="FM53" s="7">
        <v>5.7000000000000002E-2</v>
      </c>
      <c r="FN53" s="7">
        <v>8.1929999999999996</v>
      </c>
      <c r="FO53" s="7">
        <v>12.9</v>
      </c>
      <c r="FP53" s="7">
        <v>8.8000000000000007</v>
      </c>
      <c r="FQ53" s="7">
        <v>7.3</v>
      </c>
      <c r="FR53" s="7">
        <v>25.4</v>
      </c>
      <c r="FS53" s="7">
        <v>23.2</v>
      </c>
      <c r="FT53" s="7">
        <v>35.4</v>
      </c>
      <c r="FU53" s="7">
        <v>31</v>
      </c>
      <c r="FV53" s="7">
        <v>4.7170000000000005</v>
      </c>
      <c r="FW53" s="7">
        <v>4.7879999999999994</v>
      </c>
      <c r="FX53" s="7">
        <v>0.01</v>
      </c>
      <c r="FY53" s="7">
        <v>0.41099999999999998</v>
      </c>
      <c r="FZ53" s="7">
        <v>22.8</v>
      </c>
      <c r="GA53" s="7">
        <v>23.1</v>
      </c>
      <c r="GB53" s="7">
        <v>20.242914979757085</v>
      </c>
      <c r="GC53" s="7">
        <v>19.305019305019304</v>
      </c>
      <c r="GD53" s="7">
        <v>12.243</v>
      </c>
      <c r="GE53" s="7">
        <v>12.694000000000001</v>
      </c>
      <c r="GF53" s="7">
        <v>1.9E-2</v>
      </c>
      <c r="GG53" s="7">
        <v>0.29899999999999999</v>
      </c>
      <c r="GH53" s="7">
        <v>24.3</v>
      </c>
      <c r="GI53" s="7">
        <v>23.7</v>
      </c>
      <c r="GJ53" s="7">
        <v>18.450184501845015</v>
      </c>
      <c r="GK53" s="7">
        <v>17.361111111111111</v>
      </c>
      <c r="GL53" s="7">
        <v>14.414999999999997</v>
      </c>
      <c r="GM53" s="7">
        <v>16.596000000000004</v>
      </c>
      <c r="GN53" s="7">
        <v>1.6E-2</v>
      </c>
      <c r="GO53" s="7">
        <v>0.99099999999999999</v>
      </c>
      <c r="GP53" s="7">
        <v>30.7</v>
      </c>
      <c r="GQ53" s="7">
        <v>22.2</v>
      </c>
      <c r="GR53" s="7">
        <v>16.722408026755854</v>
      </c>
      <c r="GS53" s="7">
        <v>16.556291390728479</v>
      </c>
      <c r="GT53" s="7">
        <v>1.2636899747262005</v>
      </c>
      <c r="GU53" s="7">
        <v>1.4360938247965533</v>
      </c>
      <c r="GV53" s="7">
        <v>1.953125</v>
      </c>
      <c r="GW53" s="7">
        <v>1.9505851755526658</v>
      </c>
      <c r="GX53" s="7">
        <v>2.2796352583586623</v>
      </c>
      <c r="GY53" s="38">
        <v>2.0229265003371544</v>
      </c>
      <c r="GZ53" s="7">
        <v>0.13</v>
      </c>
      <c r="HA53" s="7">
        <v>13.713000000000001</v>
      </c>
      <c r="HB53" s="7">
        <v>8.4000000000000005E-2</v>
      </c>
      <c r="HC53" s="7">
        <v>7.2079999999999993</v>
      </c>
      <c r="HD53" s="7">
        <v>11.6</v>
      </c>
      <c r="HE53" s="7">
        <v>7.4</v>
      </c>
      <c r="HF53" s="7">
        <v>14</v>
      </c>
      <c r="HG53" s="7">
        <v>26.8</v>
      </c>
      <c r="HH53" s="7">
        <v>27.2</v>
      </c>
      <c r="HI53" s="7">
        <v>46</v>
      </c>
      <c r="HJ53" s="7">
        <v>39.1</v>
      </c>
      <c r="HK53" s="7">
        <v>5.2859999999999996</v>
      </c>
      <c r="HL53" s="7">
        <v>5.3800000000000008</v>
      </c>
      <c r="HM53" s="7">
        <v>0.03</v>
      </c>
      <c r="HN53" s="7">
        <v>0.26200000000000001</v>
      </c>
      <c r="HO53" s="7">
        <v>37.799999999999997</v>
      </c>
      <c r="HP53" s="7">
        <v>36.4</v>
      </c>
      <c r="HQ53" s="7">
        <v>17.182130584192439</v>
      </c>
      <c r="HR53" s="7">
        <v>19.762845849802371</v>
      </c>
      <c r="HS53" s="7">
        <v>11.610999999999999</v>
      </c>
      <c r="HT53" s="7">
        <v>12.589</v>
      </c>
      <c r="HU53" s="7">
        <v>3.3000000000000002E-2</v>
      </c>
      <c r="HV53" s="7">
        <v>0.44400000000000001</v>
      </c>
      <c r="HW53" s="7">
        <v>35.9</v>
      </c>
      <c r="HX53" s="7">
        <v>35.200000000000003</v>
      </c>
      <c r="HY53" s="7">
        <v>21.09704641350211</v>
      </c>
      <c r="HZ53" s="7">
        <v>19.920318725099602</v>
      </c>
      <c r="IA53" s="7">
        <v>16.189999999999998</v>
      </c>
      <c r="IB53" s="7">
        <v>17.686999999999998</v>
      </c>
      <c r="IC53" s="7">
        <v>2.9000000000000001E-2</v>
      </c>
      <c r="ID53" s="7">
        <v>0.58300000000000007</v>
      </c>
      <c r="IE53" s="7">
        <v>39.6</v>
      </c>
      <c r="IF53" s="7">
        <v>25.8</v>
      </c>
      <c r="IG53" s="7">
        <v>17.793594306049819</v>
      </c>
      <c r="IH53" s="7">
        <v>18.450184501845015</v>
      </c>
      <c r="II53" s="7">
        <v>1.7462165308498254</v>
      </c>
      <c r="IJ53" s="7">
        <v>1.6411378555798686</v>
      </c>
      <c r="IK53" s="7">
        <v>1.9946808510638299</v>
      </c>
      <c r="IL53" s="7">
        <v>2.1246458923512748</v>
      </c>
      <c r="IM53" s="7">
        <v>2.5974025974025974</v>
      </c>
      <c r="IN53" s="7">
        <v>2.4154589371980677</v>
      </c>
    </row>
    <row r="54" spans="1:248">
      <c r="A54" s="47" t="s">
        <v>114</v>
      </c>
      <c r="B54" s="45" t="s">
        <v>7</v>
      </c>
      <c r="C54" s="3" t="s">
        <v>8</v>
      </c>
      <c r="D54" s="4" t="s">
        <v>201</v>
      </c>
      <c r="E54" s="4" t="s">
        <v>9</v>
      </c>
      <c r="F54" s="43" t="s">
        <v>42</v>
      </c>
      <c r="G54" s="5" t="s">
        <v>7</v>
      </c>
      <c r="H54" s="4"/>
      <c r="I54" s="4"/>
      <c r="J54" s="4"/>
      <c r="K54" s="4"/>
      <c r="L54" s="4">
        <v>1</v>
      </c>
      <c r="M54" s="4" t="s">
        <v>34</v>
      </c>
      <c r="N54" s="4">
        <v>546</v>
      </c>
      <c r="O54" s="4">
        <v>1709</v>
      </c>
      <c r="P54" s="4">
        <v>1232</v>
      </c>
      <c r="Q54" s="4">
        <v>0.14213135489233017</v>
      </c>
      <c r="R54" s="4">
        <v>1470.5</v>
      </c>
      <c r="S54" s="4" t="s">
        <v>11</v>
      </c>
      <c r="T54" s="4">
        <v>264</v>
      </c>
      <c r="U54" s="4">
        <v>104</v>
      </c>
      <c r="V54" s="4">
        <v>50.5</v>
      </c>
      <c r="W54" s="4">
        <v>74.3</v>
      </c>
      <c r="X54" s="4">
        <v>61.4</v>
      </c>
      <c r="Y54" s="4">
        <v>15.8</v>
      </c>
      <c r="Z54" s="4">
        <v>16.399999999999999</v>
      </c>
      <c r="AA54" s="7">
        <v>44.13189757</v>
      </c>
      <c r="AB54" s="7">
        <v>147.4917904152</v>
      </c>
      <c r="AC54" s="4"/>
      <c r="AD54" s="46"/>
      <c r="AE54" s="10">
        <v>0</v>
      </c>
      <c r="AF54" s="7">
        <v>0</v>
      </c>
      <c r="AG54" s="7">
        <v>2</v>
      </c>
      <c r="AH54" s="7">
        <v>14</v>
      </c>
      <c r="AI54" s="7">
        <v>0</v>
      </c>
      <c r="AJ54" s="7">
        <v>31.3</v>
      </c>
      <c r="AK54" s="7">
        <v>2.2999999999999998</v>
      </c>
      <c r="AL54" s="7">
        <v>2.1</v>
      </c>
      <c r="AM54" s="7">
        <v>1.3</v>
      </c>
      <c r="AN54" s="7">
        <v>3.4</v>
      </c>
      <c r="AO54" s="7">
        <v>1.3</v>
      </c>
      <c r="AP54" s="9">
        <v>4.0999999999999996</v>
      </c>
      <c r="AQ54" s="10">
        <v>2</v>
      </c>
      <c r="AR54" s="7">
        <v>2.222</v>
      </c>
      <c r="AS54" s="7">
        <v>117.35700000000001</v>
      </c>
      <c r="AT54" s="7">
        <v>1.226</v>
      </c>
      <c r="AU54" s="7">
        <v>63.674999999999997</v>
      </c>
      <c r="AV54" s="7">
        <v>15.3</v>
      </c>
      <c r="AW54" s="7">
        <v>13.1</v>
      </c>
      <c r="AX54" s="7">
        <v>30.3</v>
      </c>
      <c r="AY54" s="7">
        <v>22.4</v>
      </c>
      <c r="AZ54" s="7">
        <v>32.5</v>
      </c>
      <c r="BA54" s="7">
        <v>19.8</v>
      </c>
      <c r="BB54" s="7">
        <v>38</v>
      </c>
      <c r="BC54" s="7">
        <v>0.5</v>
      </c>
      <c r="BD54" s="7">
        <v>0.42200000000000004</v>
      </c>
      <c r="BE54" s="7">
        <v>8.0000000000000002E-3</v>
      </c>
      <c r="BF54" s="7">
        <v>0.12</v>
      </c>
      <c r="BG54" s="7">
        <v>36.799999999999997</v>
      </c>
      <c r="BH54" s="7">
        <v>33.299999999999997</v>
      </c>
      <c r="BI54" s="7">
        <v>68.493150684931507</v>
      </c>
      <c r="BJ54" s="7">
        <v>46.728971962616825</v>
      </c>
      <c r="BK54" s="7">
        <v>13.624999999999998</v>
      </c>
      <c r="BL54" s="7">
        <v>23.783999999999999</v>
      </c>
      <c r="BM54" s="7">
        <v>8.8999999999999996E-2</v>
      </c>
      <c r="BN54" s="7">
        <v>0.42099999999999993</v>
      </c>
      <c r="BO54" s="7">
        <v>37.1</v>
      </c>
      <c r="BP54" s="7">
        <v>25</v>
      </c>
      <c r="BQ54" s="7">
        <v>52.083333333333336</v>
      </c>
      <c r="BR54" s="7">
        <v>27.777777777777779</v>
      </c>
      <c r="BS54" s="7">
        <v>18.888999999999999</v>
      </c>
      <c r="BT54" s="7">
        <v>28.404999999999998</v>
      </c>
      <c r="BU54" s="7">
        <v>4.1000000000000002E-2</v>
      </c>
      <c r="BV54" s="7">
        <v>0.437</v>
      </c>
      <c r="BW54" s="7">
        <v>54.2</v>
      </c>
      <c r="BX54" s="7">
        <v>24.7</v>
      </c>
      <c r="BY54" s="7">
        <v>56.17977528089888</v>
      </c>
      <c r="BZ54" s="7">
        <v>29.239766081871341</v>
      </c>
      <c r="CA54" s="7">
        <v>2.6572187776793621</v>
      </c>
      <c r="CB54" s="7">
        <v>2.6785714285714288</v>
      </c>
      <c r="CC54" s="7">
        <v>2.1551724137931036</v>
      </c>
      <c r="CD54" s="7">
        <v>3.121748178980229</v>
      </c>
      <c r="CE54" s="7">
        <v>2.1306818181818183</v>
      </c>
      <c r="CF54" s="9">
        <v>3.121748178980229</v>
      </c>
      <c r="CG54" s="10">
        <v>1.2250000000000001</v>
      </c>
      <c r="CH54" s="7">
        <v>76.195000000000022</v>
      </c>
      <c r="CI54" s="7">
        <v>0.40600000000000003</v>
      </c>
      <c r="CJ54" s="7">
        <v>36.954999999999998</v>
      </c>
      <c r="CK54" s="7">
        <v>12.2</v>
      </c>
      <c r="CL54" s="7">
        <v>12.5</v>
      </c>
      <c r="CM54" s="7">
        <v>9.6999999999999993</v>
      </c>
      <c r="CN54" s="7">
        <v>15.4</v>
      </c>
      <c r="CO54" s="7">
        <v>19.7</v>
      </c>
      <c r="CP54" s="7">
        <v>32.200000000000003</v>
      </c>
      <c r="CQ54" s="7">
        <v>36.6</v>
      </c>
      <c r="CR54" s="7">
        <v>1.3580000000000001</v>
      </c>
      <c r="CS54" s="7">
        <v>1.337</v>
      </c>
      <c r="CT54" s="7">
        <v>1.6E-2</v>
      </c>
      <c r="CU54" s="7">
        <v>8.4999999999999992E-2</v>
      </c>
      <c r="CV54" s="7">
        <v>16.2</v>
      </c>
      <c r="CW54" s="7">
        <v>28.8</v>
      </c>
      <c r="CX54" s="7">
        <v>28.735632183908049</v>
      </c>
      <c r="CY54" s="7">
        <v>30.487804878048781</v>
      </c>
      <c r="CZ54" s="7">
        <v>29.046000000000003</v>
      </c>
      <c r="DA54" s="7">
        <v>32.695</v>
      </c>
      <c r="DB54" s="7">
        <v>3.5999999999999997E-2</v>
      </c>
      <c r="DC54" s="7">
        <v>0.69400000000000006</v>
      </c>
      <c r="DD54" s="7">
        <v>27.8</v>
      </c>
      <c r="DE54" s="7">
        <v>21.6</v>
      </c>
      <c r="DF54" s="7">
        <v>27.173913043478262</v>
      </c>
      <c r="DG54" s="7">
        <v>16.393442622950818</v>
      </c>
      <c r="DH54" s="7">
        <v>29.828000000000003</v>
      </c>
      <c r="DI54" s="7">
        <v>32.617999999999995</v>
      </c>
      <c r="DJ54" s="7">
        <v>1.9E-2</v>
      </c>
      <c r="DK54" s="7">
        <v>0.77300000000000002</v>
      </c>
      <c r="DL54" s="7">
        <v>28.8</v>
      </c>
      <c r="DM54" s="7">
        <v>22.7</v>
      </c>
      <c r="DN54" s="7">
        <v>27.027027027027028</v>
      </c>
      <c r="DO54" s="7">
        <v>19.083969465648853</v>
      </c>
      <c r="DP54" s="7">
        <v>1.3654984069185252</v>
      </c>
      <c r="DQ54" s="7">
        <v>2.0533880903490758</v>
      </c>
      <c r="DR54" s="7">
        <v>1.7678255745433116</v>
      </c>
      <c r="DS54" s="7">
        <v>1.9946808510638299</v>
      </c>
      <c r="DT54" s="7">
        <v>2.8063610851262863</v>
      </c>
      <c r="DU54" s="38">
        <v>4.1265474552957357</v>
      </c>
      <c r="DV54" s="7">
        <v>1.7729999999999999</v>
      </c>
      <c r="DW54" s="7">
        <v>63.610000000000007</v>
      </c>
      <c r="DX54" s="7">
        <v>0.81499999999999995</v>
      </c>
      <c r="DY54" s="7">
        <v>34.012</v>
      </c>
      <c r="DZ54" s="7">
        <v>8.1999999999999993</v>
      </c>
      <c r="EA54" s="7">
        <v>10.3</v>
      </c>
      <c r="EB54" s="7">
        <v>13.1</v>
      </c>
      <c r="EC54" s="7">
        <v>20.2</v>
      </c>
      <c r="ED54" s="7">
        <v>19.100000000000001</v>
      </c>
      <c r="EE54" s="7">
        <v>27.5</v>
      </c>
      <c r="EF54" s="7">
        <v>29.2</v>
      </c>
      <c r="EG54" s="7">
        <v>1.149</v>
      </c>
      <c r="EH54" s="7">
        <v>1.085</v>
      </c>
      <c r="EI54" s="7">
        <v>3.3000000000000002E-2</v>
      </c>
      <c r="EJ54" s="7">
        <v>0.159</v>
      </c>
      <c r="EK54" s="7">
        <v>27.1</v>
      </c>
      <c r="EL54" s="7">
        <v>31.3</v>
      </c>
      <c r="EM54" s="7">
        <v>23.364485981308412</v>
      </c>
      <c r="EN54" s="7">
        <v>32.051282051282051</v>
      </c>
      <c r="EO54" s="7">
        <v>26.129000000000001</v>
      </c>
      <c r="EP54" s="7">
        <v>26.843</v>
      </c>
      <c r="EQ54" s="7">
        <v>2.8000000000000001E-2</v>
      </c>
      <c r="ER54" s="7">
        <v>0.49999999999999994</v>
      </c>
      <c r="ES54" s="7">
        <v>25.9</v>
      </c>
      <c r="ET54" s="7">
        <v>23.8</v>
      </c>
      <c r="EU54" s="7">
        <v>32.894736842105267</v>
      </c>
      <c r="EV54" s="7">
        <v>24.271844660194176</v>
      </c>
      <c r="EW54" s="7">
        <v>27.323000000000004</v>
      </c>
      <c r="EX54" s="7">
        <v>30.789999999999996</v>
      </c>
      <c r="EY54" s="7">
        <v>1.0999999999999999E-2</v>
      </c>
      <c r="EZ54" s="7">
        <v>0.75</v>
      </c>
      <c r="FA54" s="7">
        <v>32.200000000000003</v>
      </c>
      <c r="FB54" s="7">
        <v>32.4</v>
      </c>
      <c r="FC54" s="7">
        <v>28.571428571428573</v>
      </c>
      <c r="FD54" s="7">
        <v>23.148148148148149</v>
      </c>
      <c r="FE54" s="7">
        <v>1.2668918918918919</v>
      </c>
      <c r="FF54" s="7">
        <v>1.8203883495145632</v>
      </c>
      <c r="FG54" s="7">
        <v>2.0491803278688523</v>
      </c>
      <c r="FH54" s="7">
        <v>2.0689655172413794</v>
      </c>
      <c r="FI54" s="7">
        <v>2.5</v>
      </c>
      <c r="FJ54" s="38">
        <v>2.775208140610546</v>
      </c>
      <c r="FK54" s="7">
        <v>0.39600000000000002</v>
      </c>
      <c r="FL54" s="7">
        <v>29.939</v>
      </c>
      <c r="FM54" s="7">
        <v>0.161</v>
      </c>
      <c r="FN54" s="7">
        <v>15.524000000000001</v>
      </c>
      <c r="FO54" s="7">
        <v>8.9</v>
      </c>
      <c r="FP54" s="7">
        <v>6.9</v>
      </c>
      <c r="FQ54" s="7">
        <v>7.3</v>
      </c>
      <c r="FR54" s="7">
        <v>27.5</v>
      </c>
      <c r="FS54" s="7">
        <v>22.9</v>
      </c>
      <c r="FT54" s="7">
        <v>36.200000000000003</v>
      </c>
      <c r="FU54" s="7">
        <v>37.200000000000003</v>
      </c>
      <c r="FV54" s="7">
        <v>2.9169999999999998</v>
      </c>
      <c r="FW54" s="7">
        <v>2.8780000000000001</v>
      </c>
      <c r="FX54" s="7">
        <v>2.7E-2</v>
      </c>
      <c r="FY54" s="7">
        <v>6.8000000000000005E-2</v>
      </c>
      <c r="FZ54" s="7">
        <v>22.8</v>
      </c>
      <c r="GA54" s="7">
        <v>24.8</v>
      </c>
      <c r="GB54" s="7">
        <v>27.3224043715847</v>
      </c>
      <c r="GC54" s="7">
        <v>27.027027027027028</v>
      </c>
      <c r="GD54" s="7">
        <v>17.065999999999999</v>
      </c>
      <c r="GE54" s="7">
        <v>16.350000000000001</v>
      </c>
      <c r="GF54" s="7">
        <v>1.4E-2</v>
      </c>
      <c r="GG54" s="7">
        <v>0.33399999999999996</v>
      </c>
      <c r="GH54" s="7">
        <v>20.3</v>
      </c>
      <c r="GI54" s="7">
        <v>16.899999999999999</v>
      </c>
      <c r="GJ54" s="7">
        <v>24.75247524752475</v>
      </c>
      <c r="GK54" s="7">
        <v>19.685039370078741</v>
      </c>
      <c r="GL54" s="7">
        <v>16.929000000000002</v>
      </c>
      <c r="GM54" s="7">
        <v>17.762000000000004</v>
      </c>
      <c r="GN54" s="7">
        <v>2.5000000000000001E-2</v>
      </c>
      <c r="GO54" s="7">
        <v>0.48799999999999999</v>
      </c>
      <c r="GP54" s="7">
        <v>23.4</v>
      </c>
      <c r="GQ54" s="7">
        <v>22.8</v>
      </c>
      <c r="GR54" s="7">
        <v>25.773195876288661</v>
      </c>
      <c r="GS54" s="7">
        <v>17.182130584192439</v>
      </c>
      <c r="GT54" s="7">
        <v>0.93926111458985595</v>
      </c>
      <c r="GU54" s="7">
        <v>1.2489592006661114</v>
      </c>
      <c r="GV54" s="7">
        <v>3.1380753138075317</v>
      </c>
      <c r="GW54" s="7">
        <v>3.024193548387097</v>
      </c>
      <c r="GX54" s="7">
        <v>5.181347150259068</v>
      </c>
      <c r="GY54" s="38">
        <v>4.8</v>
      </c>
      <c r="GZ54" s="7">
        <v>0.378</v>
      </c>
      <c r="HA54" s="7">
        <v>17.125</v>
      </c>
      <c r="HB54" s="7">
        <v>0.16800000000000001</v>
      </c>
      <c r="HC54" s="7">
        <v>8.706999999999999</v>
      </c>
      <c r="HD54" s="7">
        <v>6.4</v>
      </c>
      <c r="HE54" s="7">
        <v>12.9</v>
      </c>
      <c r="HF54" s="7">
        <v>13.7</v>
      </c>
      <c r="HG54" s="7">
        <v>30.4</v>
      </c>
      <c r="HH54" s="7">
        <v>27.6</v>
      </c>
      <c r="HI54" s="7">
        <v>45</v>
      </c>
      <c r="HJ54" s="7">
        <v>52.7</v>
      </c>
      <c r="HK54" s="7">
        <v>6.0050000000000008</v>
      </c>
      <c r="HL54" s="7">
        <v>5.7770000000000001</v>
      </c>
      <c r="HM54" s="7">
        <v>4.3999999999999997E-2</v>
      </c>
      <c r="HN54" s="7">
        <v>0.32399999999999995</v>
      </c>
      <c r="HO54" s="7">
        <v>30.6</v>
      </c>
      <c r="HP54" s="7">
        <v>19.3</v>
      </c>
      <c r="HQ54" s="7">
        <v>9.0090090090090076</v>
      </c>
      <c r="HR54" s="7">
        <v>7.132667617689016</v>
      </c>
      <c r="HS54" s="7">
        <v>13.844999999999999</v>
      </c>
      <c r="HT54" s="7">
        <v>13.285</v>
      </c>
      <c r="HU54" s="7">
        <v>3.9E-2</v>
      </c>
      <c r="HV54" s="7">
        <v>0.35599999999999998</v>
      </c>
      <c r="HW54" s="7">
        <v>31</v>
      </c>
      <c r="HX54" s="7">
        <v>21.3</v>
      </c>
      <c r="HY54" s="7">
        <v>37.878787878787875</v>
      </c>
      <c r="HZ54" s="7">
        <v>20.92050209205021</v>
      </c>
      <c r="IA54" s="7">
        <v>15.555999999999999</v>
      </c>
      <c r="IB54" s="7">
        <v>14.388900000000001</v>
      </c>
      <c r="IC54" s="7">
        <v>4.4999999999999998E-2</v>
      </c>
      <c r="ID54" s="7">
        <v>0.55499999999999994</v>
      </c>
      <c r="IE54" s="7">
        <v>67</v>
      </c>
      <c r="IF54" s="7">
        <v>46.8</v>
      </c>
      <c r="IG54" s="7">
        <v>35.97122302158273</v>
      </c>
      <c r="IH54" s="7">
        <v>27.932960893854748</v>
      </c>
      <c r="II54" s="7">
        <v>1.4520813165537272</v>
      </c>
      <c r="IJ54" s="7">
        <v>1.2437810945273633</v>
      </c>
      <c r="IK54" s="7">
        <v>4.0106951871657754</v>
      </c>
      <c r="IL54" s="7">
        <v>3.8461538461538458</v>
      </c>
      <c r="IM54" s="7">
        <v>5.7915057915057915</v>
      </c>
      <c r="IN54" s="7">
        <v>5.8139534883720927</v>
      </c>
    </row>
    <row r="55" spans="1:248">
      <c r="A55" s="47" t="s">
        <v>115</v>
      </c>
      <c r="B55" s="45" t="s">
        <v>7</v>
      </c>
      <c r="C55" s="52" t="s">
        <v>7</v>
      </c>
      <c r="D55" s="4" t="s">
        <v>202</v>
      </c>
      <c r="E55" s="4" t="s">
        <v>24</v>
      </c>
      <c r="F55" s="43" t="s">
        <v>85</v>
      </c>
      <c r="G55" s="4"/>
      <c r="H55" s="4"/>
      <c r="I55" s="4"/>
      <c r="J55" s="4"/>
      <c r="K55" s="4"/>
      <c r="L55" s="4">
        <v>0</v>
      </c>
      <c r="M55" s="4"/>
      <c r="N55" s="4">
        <v>69</v>
      </c>
      <c r="O55" s="4">
        <v>15</v>
      </c>
      <c r="P55" s="4">
        <v>17</v>
      </c>
      <c r="Q55" s="4">
        <v>-5.4357662322592697E-2</v>
      </c>
      <c r="R55" s="4">
        <v>16</v>
      </c>
      <c r="S55" s="4" t="s">
        <v>11</v>
      </c>
      <c r="T55" s="4">
        <v>55</v>
      </c>
      <c r="U55" s="4">
        <v>22.9</v>
      </c>
      <c r="V55" s="4">
        <v>29</v>
      </c>
      <c r="W55" s="4">
        <v>22.8</v>
      </c>
      <c r="X55" s="4">
        <v>11.3</v>
      </c>
      <c r="Y55" s="4">
        <v>4</v>
      </c>
      <c r="Z55" s="4">
        <v>3</v>
      </c>
      <c r="AA55" s="7">
        <v>10.33397714</v>
      </c>
      <c r="AB55" s="7">
        <v>49.31631257299999</v>
      </c>
      <c r="AC55" s="4"/>
      <c r="AD55" s="46"/>
      <c r="AE55" s="10">
        <v>0</v>
      </c>
      <c r="AF55" s="7">
        <v>0</v>
      </c>
      <c r="AG55" s="7">
        <v>1</v>
      </c>
      <c r="AH55" s="7">
        <v>5</v>
      </c>
      <c r="AI55" s="7">
        <v>0</v>
      </c>
      <c r="AJ55" s="7">
        <v>21.7</v>
      </c>
      <c r="AK55" s="7">
        <v>19.399999999999999</v>
      </c>
      <c r="AL55" s="7">
        <v>1.5</v>
      </c>
      <c r="AM55" s="7">
        <v>0.9</v>
      </c>
      <c r="AN55" s="7">
        <v>1.2</v>
      </c>
      <c r="AO55" s="7">
        <v>1.3</v>
      </c>
      <c r="AP55" s="9">
        <v>2.2000000000000002</v>
      </c>
      <c r="AQ55" s="10">
        <v>5</v>
      </c>
      <c r="AR55" s="7">
        <v>0.40699999999999997</v>
      </c>
      <c r="AS55" s="7">
        <v>26.926999999999996</v>
      </c>
      <c r="AT55" s="7">
        <v>0.24299999999999999</v>
      </c>
      <c r="AU55" s="7">
        <v>14.654999999999999</v>
      </c>
      <c r="AV55" s="7">
        <v>14</v>
      </c>
      <c r="AW55" s="7">
        <v>12.6</v>
      </c>
      <c r="AX55" s="7">
        <v>18.600000000000001</v>
      </c>
      <c r="AY55" s="7">
        <v>13.5</v>
      </c>
      <c r="AZ55" s="7">
        <v>28.7</v>
      </c>
      <c r="BA55" s="7">
        <v>18.2</v>
      </c>
      <c r="BB55" s="7">
        <v>30.1</v>
      </c>
      <c r="BC55" s="7">
        <v>0.26900000000000002</v>
      </c>
      <c r="BD55" s="7">
        <v>0.505</v>
      </c>
      <c r="BE55" s="7">
        <v>2.1999999999999999E-2</v>
      </c>
      <c r="BF55" s="7">
        <v>6.7000000000000004E-2</v>
      </c>
      <c r="BG55" s="7">
        <v>6.3</v>
      </c>
      <c r="BH55" s="7">
        <v>11.4</v>
      </c>
      <c r="BI55" s="7">
        <v>57.692307692307693</v>
      </c>
      <c r="BJ55" s="7">
        <v>31.446540880503143</v>
      </c>
      <c r="BK55" s="7">
        <v>1.7029999999999998</v>
      </c>
      <c r="BL55" s="7">
        <v>9.3209999999999997</v>
      </c>
      <c r="BM55" s="7">
        <v>0.01</v>
      </c>
      <c r="BN55" s="7">
        <v>0.29799999999999999</v>
      </c>
      <c r="BO55" s="7">
        <v>34.5</v>
      </c>
      <c r="BP55" s="7">
        <v>38.6</v>
      </c>
      <c r="BQ55" s="7">
        <v>43.859649122807014</v>
      </c>
      <c r="BR55" s="7">
        <v>42.735042735042732</v>
      </c>
      <c r="BS55" s="7">
        <v>4.5179999999999998</v>
      </c>
      <c r="BT55" s="7">
        <v>9.1460000000000008</v>
      </c>
      <c r="BU55" s="7">
        <v>8.9999999999999993E-3</v>
      </c>
      <c r="BV55" s="7">
        <v>0.32700000000000001</v>
      </c>
      <c r="BW55" s="7">
        <v>40.5</v>
      </c>
      <c r="BX55" s="7">
        <v>32.200000000000003</v>
      </c>
      <c r="BY55" s="7">
        <v>45.871559633027523</v>
      </c>
      <c r="BZ55" s="7">
        <v>43.859649122807014</v>
      </c>
      <c r="CA55" s="7">
        <v>7.0588235294117645</v>
      </c>
      <c r="CB55" s="7">
        <v>5.2910052910052912</v>
      </c>
      <c r="CC55" s="7">
        <v>3.2715376226826609</v>
      </c>
      <c r="CD55" s="7">
        <v>4.2613636363636367</v>
      </c>
      <c r="CE55" s="7">
        <v>3.121748178980229</v>
      </c>
      <c r="CF55" s="9">
        <v>4.2979942693409745</v>
      </c>
      <c r="CG55" s="10">
        <v>6.8000000000000005E-2</v>
      </c>
      <c r="CH55" s="7">
        <v>9.125</v>
      </c>
      <c r="CI55" s="7">
        <v>0.05</v>
      </c>
      <c r="CJ55" s="7">
        <v>5.4689999999999985</v>
      </c>
      <c r="CK55" s="7">
        <v>19.3</v>
      </c>
      <c r="CL55" s="7">
        <v>17.7</v>
      </c>
      <c r="CM55" s="7">
        <v>15.7</v>
      </c>
      <c r="CN55" s="7">
        <v>39.9</v>
      </c>
      <c r="CO55" s="7">
        <v>42.2</v>
      </c>
      <c r="CP55" s="7">
        <v>44.7</v>
      </c>
      <c r="CQ55" s="7">
        <v>45</v>
      </c>
      <c r="CR55" s="7">
        <v>2.2639999999999998</v>
      </c>
      <c r="CS55" s="7">
        <v>2.2680000000000002</v>
      </c>
      <c r="CT55" s="7">
        <v>2.8000000000000001E-2</v>
      </c>
      <c r="CU55" s="7">
        <v>0.24300000000000002</v>
      </c>
      <c r="CV55" s="7">
        <v>32.700000000000003</v>
      </c>
      <c r="CW55" s="7">
        <v>29.6</v>
      </c>
      <c r="CX55" s="7">
        <v>28.571428571428573</v>
      </c>
      <c r="CY55" s="7">
        <v>26.881720430107528</v>
      </c>
      <c r="CZ55" s="7">
        <v>6.2859999999999996</v>
      </c>
      <c r="DA55" s="7">
        <v>6.4650000000000007</v>
      </c>
      <c r="DB55" s="7">
        <v>1.6E-2</v>
      </c>
      <c r="DC55" s="7">
        <v>0.505</v>
      </c>
      <c r="DD55" s="7">
        <v>37.200000000000003</v>
      </c>
      <c r="DE55" s="7">
        <v>35.5</v>
      </c>
      <c r="DF55" s="7">
        <v>22.727272727272727</v>
      </c>
      <c r="DG55" s="7">
        <v>25.125628140703515</v>
      </c>
      <c r="DH55" s="7">
        <v>6.3339999999999996</v>
      </c>
      <c r="DI55" s="7">
        <v>6.7169999999999996</v>
      </c>
      <c r="DJ55" s="7">
        <v>1.0999999999999999E-2</v>
      </c>
      <c r="DK55" s="7">
        <v>0.8610000000000001</v>
      </c>
      <c r="DL55" s="7">
        <v>42.3</v>
      </c>
      <c r="DM55" s="7">
        <v>31.5</v>
      </c>
      <c r="DN55" s="7">
        <v>15.57632398753894</v>
      </c>
      <c r="DO55" s="7">
        <v>23.148148148148149</v>
      </c>
      <c r="DP55" s="7">
        <v>3.5294117647058822</v>
      </c>
      <c r="DQ55" s="7">
        <v>2.7932960893854748</v>
      </c>
      <c r="DR55" s="7">
        <v>5.025125628140704</v>
      </c>
      <c r="DS55" s="7">
        <v>3.4403669724770642</v>
      </c>
      <c r="DT55" s="7">
        <v>4.815409309791332</v>
      </c>
      <c r="DU55" s="38">
        <v>4.026845637583893</v>
      </c>
      <c r="DV55" s="7">
        <v>0.09</v>
      </c>
      <c r="DW55" s="7">
        <v>9.0409999999999986</v>
      </c>
      <c r="DX55" s="7">
        <v>4.8000000000000001E-2</v>
      </c>
      <c r="DY55" s="7">
        <v>5.1719999999999997</v>
      </c>
      <c r="DZ55" s="7" t="s">
        <v>248</v>
      </c>
      <c r="EA55" s="7" t="s">
        <v>248</v>
      </c>
      <c r="EB55" s="7" t="s">
        <v>248</v>
      </c>
      <c r="EC55" s="7">
        <v>40.99</v>
      </c>
      <c r="ED55" s="7">
        <v>16.7</v>
      </c>
      <c r="EE55" s="7">
        <v>25.86</v>
      </c>
      <c r="EF55" s="7">
        <v>19.899999999999999</v>
      </c>
      <c r="EG55" s="7" t="s">
        <v>248</v>
      </c>
      <c r="EH55" s="7" t="s">
        <v>248</v>
      </c>
      <c r="EI55" s="7" t="s">
        <v>248</v>
      </c>
      <c r="EJ55" s="7" t="s">
        <v>248</v>
      </c>
      <c r="EK55" s="7" t="s">
        <v>248</v>
      </c>
      <c r="EL55" s="7" t="s">
        <v>248</v>
      </c>
      <c r="EM55" s="7" t="s">
        <v>248</v>
      </c>
      <c r="EN55" s="7" t="s">
        <v>248</v>
      </c>
      <c r="EO55" s="7">
        <v>3.4000000000000004</v>
      </c>
      <c r="EP55" s="7">
        <v>5.7740000000000009</v>
      </c>
      <c r="EQ55" s="7">
        <v>2.1000000000000001E-2</v>
      </c>
      <c r="ER55" s="7">
        <v>0.252</v>
      </c>
      <c r="ES55" s="7">
        <v>31.9</v>
      </c>
      <c r="ET55" s="7">
        <v>30.7</v>
      </c>
      <c r="EU55" s="7">
        <v>42.372881355932208</v>
      </c>
      <c r="EV55" s="7">
        <v>40.322580645161288</v>
      </c>
      <c r="EW55" s="7">
        <v>8.7109999999999985</v>
      </c>
      <c r="EX55" s="7">
        <v>8.1259999999999994</v>
      </c>
      <c r="EY55" s="7">
        <v>0.03</v>
      </c>
      <c r="EZ55" s="7">
        <v>0.496</v>
      </c>
      <c r="FA55" s="7">
        <v>36.9</v>
      </c>
      <c r="FB55" s="7">
        <v>29.7</v>
      </c>
      <c r="FC55" s="7">
        <v>35.97122302158273</v>
      </c>
      <c r="FD55" s="7">
        <v>43.478260869565219</v>
      </c>
      <c r="FE55" s="7" t="s">
        <v>248</v>
      </c>
      <c r="FF55" s="7" t="s">
        <v>248</v>
      </c>
      <c r="FG55" s="7">
        <v>3.4285714285714284</v>
      </c>
      <c r="FH55" s="7">
        <v>2.7272727272727271</v>
      </c>
      <c r="FI55" s="7">
        <v>3.3076074972436604</v>
      </c>
      <c r="FJ55" s="38">
        <v>2.9756000793493356</v>
      </c>
      <c r="FK55" s="7">
        <v>0.14699999999999999</v>
      </c>
      <c r="FL55" s="7">
        <v>15.908000000000001</v>
      </c>
      <c r="FM55" s="7">
        <v>7.1999999999999995E-2</v>
      </c>
      <c r="FN55" s="7">
        <v>8.7169999999999987</v>
      </c>
      <c r="FO55" s="7">
        <v>15.7</v>
      </c>
      <c r="FP55" s="7">
        <v>18</v>
      </c>
      <c r="FQ55" s="7">
        <v>18.100000000000001</v>
      </c>
      <c r="FR55" s="7">
        <v>34.9</v>
      </c>
      <c r="FS55" s="7">
        <v>33.6</v>
      </c>
      <c r="FT55" s="7">
        <v>51.2</v>
      </c>
      <c r="FU55" s="7">
        <v>41.2</v>
      </c>
      <c r="FV55" s="7">
        <v>2.8849999999999998</v>
      </c>
      <c r="FW55" s="7">
        <v>2.6930000000000005</v>
      </c>
      <c r="FX55" s="7">
        <v>2.1999999999999999E-2</v>
      </c>
      <c r="FY55" s="7">
        <v>0.27</v>
      </c>
      <c r="FZ55" s="7">
        <v>35.6</v>
      </c>
      <c r="GA55" s="7">
        <v>24.2</v>
      </c>
      <c r="GB55" s="7">
        <v>21.09704641350211</v>
      </c>
      <c r="GC55" s="7">
        <v>23.584905660377359</v>
      </c>
      <c r="GD55" s="7">
        <v>8.9060000000000006</v>
      </c>
      <c r="GE55" s="7">
        <v>7.1340000000000003</v>
      </c>
      <c r="GF55" s="7">
        <v>1.7000000000000001E-2</v>
      </c>
      <c r="GG55" s="7">
        <v>0.46500000000000002</v>
      </c>
      <c r="GH55" s="7">
        <v>31.4</v>
      </c>
      <c r="GI55" s="7">
        <v>34.4</v>
      </c>
      <c r="GJ55" s="7">
        <v>18.382352941176471</v>
      </c>
      <c r="GK55" s="7">
        <v>19.53125</v>
      </c>
      <c r="GL55" s="7">
        <v>8.8830000000000027</v>
      </c>
      <c r="GM55" s="7">
        <v>6.1399999999999988</v>
      </c>
      <c r="GN55" s="7">
        <v>1.0999999999999999E-2</v>
      </c>
      <c r="GO55" s="7">
        <v>0.57499999999999996</v>
      </c>
      <c r="GP55" s="7">
        <v>23.6</v>
      </c>
      <c r="GQ55" s="7">
        <v>22.87</v>
      </c>
      <c r="GR55" s="7">
        <v>15.923566878980891</v>
      </c>
      <c r="GS55" s="7">
        <v>22.421524663677129</v>
      </c>
      <c r="GT55" s="7">
        <v>2.6809651474530831</v>
      </c>
      <c r="GU55" s="7">
        <v>2.5466893039049237</v>
      </c>
      <c r="GV55" s="7">
        <v>3.5885167464114835</v>
      </c>
      <c r="GW55" s="7">
        <v>2.8598665395614873</v>
      </c>
      <c r="GX55" s="7">
        <v>3.243243243243243</v>
      </c>
      <c r="GY55" s="38">
        <v>3.1847133757961785</v>
      </c>
      <c r="GZ55" s="7">
        <v>4.9000000000000002E-2</v>
      </c>
      <c r="HA55" s="7">
        <v>8.0410000000000004</v>
      </c>
      <c r="HB55" s="7">
        <v>4.3999999999999997E-2</v>
      </c>
      <c r="HC55" s="7">
        <v>5.4210000000000003</v>
      </c>
      <c r="HD55" s="7">
        <v>30.2</v>
      </c>
      <c r="HE55" s="7">
        <v>23.8</v>
      </c>
      <c r="HF55" s="7">
        <v>26.8</v>
      </c>
      <c r="HG55" s="7">
        <v>40.200000000000003</v>
      </c>
      <c r="HH55" s="7">
        <v>48.5</v>
      </c>
      <c r="HI55" s="7">
        <v>54</v>
      </c>
      <c r="HJ55" s="7">
        <v>40.5</v>
      </c>
      <c r="HK55" s="7">
        <v>2.153</v>
      </c>
      <c r="HL55" s="7">
        <v>2.1119999999999997</v>
      </c>
      <c r="HM55" s="7">
        <v>1.6E-2</v>
      </c>
      <c r="HN55" s="7">
        <v>0.36399999999999999</v>
      </c>
      <c r="HO55" s="7">
        <v>35.1</v>
      </c>
      <c r="HP55" s="7">
        <v>37.299999999999997</v>
      </c>
      <c r="HQ55" s="7">
        <v>20.161290322580644</v>
      </c>
      <c r="HR55" s="7">
        <v>21.008403361344538</v>
      </c>
      <c r="HS55" s="7">
        <v>4.7649999999999997</v>
      </c>
      <c r="HT55" s="7">
        <v>5.0840000000000005</v>
      </c>
      <c r="HU55" s="7">
        <v>1.7000000000000001E-2</v>
      </c>
      <c r="HV55" s="7">
        <v>0.46899999999999997</v>
      </c>
      <c r="HW55" s="7">
        <v>36.5</v>
      </c>
      <c r="HX55" s="7">
        <v>26.5</v>
      </c>
      <c r="HY55" s="7">
        <v>23.696682464454977</v>
      </c>
      <c r="HZ55" s="7">
        <v>30.674846625766872</v>
      </c>
      <c r="IA55" s="7">
        <v>5.3729999999999993</v>
      </c>
      <c r="IB55" s="7">
        <v>6.4239999999999986</v>
      </c>
      <c r="IC55" s="7">
        <v>1.2999999999999999E-2</v>
      </c>
      <c r="ID55" s="7">
        <v>0.46699999999999997</v>
      </c>
      <c r="IE55" s="7">
        <v>37.700000000000003</v>
      </c>
      <c r="IF55" s="7">
        <v>35.5</v>
      </c>
      <c r="IG55" s="7">
        <v>20</v>
      </c>
      <c r="IH55" s="7">
        <v>22.727272727272727</v>
      </c>
      <c r="II55" s="7">
        <v>5.0335570469798663</v>
      </c>
      <c r="IJ55" s="7">
        <v>3.9525691699604741</v>
      </c>
      <c r="IK55" s="7">
        <v>4.1039671682626544</v>
      </c>
      <c r="IL55" s="7">
        <v>3.9630118890356671</v>
      </c>
      <c r="IM55" s="7">
        <v>3.618817852834741</v>
      </c>
      <c r="IN55" s="7">
        <v>3.7926675094816686</v>
      </c>
    </row>
    <row r="56" spans="1:248">
      <c r="A56" s="47" t="s">
        <v>116</v>
      </c>
      <c r="B56" s="45" t="s">
        <v>7</v>
      </c>
      <c r="C56" s="3" t="s">
        <v>8</v>
      </c>
      <c r="D56" s="4" t="s">
        <v>203</v>
      </c>
      <c r="E56" s="4" t="s">
        <v>9</v>
      </c>
      <c r="F56" s="43" t="s">
        <v>13</v>
      </c>
      <c r="G56" s="5" t="s">
        <v>7</v>
      </c>
      <c r="H56" s="4"/>
      <c r="I56" s="4"/>
      <c r="J56" s="4"/>
      <c r="K56" s="4"/>
      <c r="L56" s="4">
        <v>1</v>
      </c>
      <c r="M56" s="4" t="s">
        <v>81</v>
      </c>
      <c r="N56" s="4">
        <v>280</v>
      </c>
      <c r="O56" s="4">
        <v>410</v>
      </c>
      <c r="P56" s="4">
        <v>364</v>
      </c>
      <c r="Q56" s="4">
        <v>5.1682473070679504E-2</v>
      </c>
      <c r="R56" s="4">
        <v>387</v>
      </c>
      <c r="S56" s="4" t="s">
        <v>11</v>
      </c>
      <c r="T56" s="4">
        <v>226</v>
      </c>
      <c r="U56" s="4">
        <v>97</v>
      </c>
      <c r="V56" s="4">
        <v>65.599999999999994</v>
      </c>
      <c r="W56" s="4">
        <v>63.5</v>
      </c>
      <c r="X56" s="4">
        <v>31.2</v>
      </c>
      <c r="Y56" s="4">
        <v>10.8</v>
      </c>
      <c r="Z56" s="4">
        <v>16</v>
      </c>
      <c r="AA56" s="7">
        <v>38.737045889999997</v>
      </c>
      <c r="AB56" s="7">
        <v>138.4542762886</v>
      </c>
      <c r="AC56" s="4"/>
      <c r="AD56" s="46"/>
      <c r="AE56" s="10">
        <v>1</v>
      </c>
      <c r="AF56" s="7">
        <v>16.8</v>
      </c>
      <c r="AG56" s="7">
        <v>1</v>
      </c>
      <c r="AH56" s="7">
        <v>16</v>
      </c>
      <c r="AI56" s="7">
        <v>0</v>
      </c>
      <c r="AJ56" s="7">
        <v>49.8</v>
      </c>
      <c r="AK56" s="7">
        <v>1.6</v>
      </c>
      <c r="AL56" s="7">
        <v>5.2</v>
      </c>
      <c r="AM56" s="7">
        <v>1.6</v>
      </c>
      <c r="AN56" s="7">
        <v>2.6</v>
      </c>
      <c r="AO56" s="7">
        <v>2.2000000000000002</v>
      </c>
      <c r="AP56" s="9">
        <v>6.9</v>
      </c>
      <c r="AQ56" s="10">
        <v>3</v>
      </c>
      <c r="AR56" s="7">
        <v>1.278</v>
      </c>
      <c r="AS56" s="7">
        <v>77.412000000000006</v>
      </c>
      <c r="AT56" s="7">
        <v>0.82699999999999996</v>
      </c>
      <c r="AU56" s="7">
        <v>38.998999999999995</v>
      </c>
      <c r="AV56" s="7">
        <v>14.3</v>
      </c>
      <c r="AW56" s="7">
        <v>8.6</v>
      </c>
      <c r="AX56" s="7">
        <v>11.1</v>
      </c>
      <c r="AY56" s="7">
        <v>26.8</v>
      </c>
      <c r="AZ56" s="7">
        <v>32.6</v>
      </c>
      <c r="BA56" s="7">
        <v>30</v>
      </c>
      <c r="BB56" s="7">
        <v>39.9</v>
      </c>
      <c r="BC56" s="7">
        <v>0.23799999999999999</v>
      </c>
      <c r="BD56" s="7">
        <v>0.22900000000000001</v>
      </c>
      <c r="BE56" s="7" t="s">
        <v>248</v>
      </c>
      <c r="BF56" s="7">
        <v>0</v>
      </c>
      <c r="BG56" s="7" t="s">
        <v>248</v>
      </c>
      <c r="BH56" s="7" t="s">
        <v>248</v>
      </c>
      <c r="BI56" s="7">
        <v>0</v>
      </c>
      <c r="BJ56" s="7">
        <v>0</v>
      </c>
      <c r="BK56" s="7">
        <v>13.675000000000001</v>
      </c>
      <c r="BL56" s="7">
        <v>21.308</v>
      </c>
      <c r="BM56" s="7">
        <v>5.0999999999999997E-2</v>
      </c>
      <c r="BN56" s="7">
        <v>0.251</v>
      </c>
      <c r="BO56" s="7">
        <v>40.4</v>
      </c>
      <c r="BP56" s="7">
        <v>33.6</v>
      </c>
      <c r="BQ56" s="7">
        <v>43.103448275862064</v>
      </c>
      <c r="BR56" s="7">
        <v>29.411764705882351</v>
      </c>
      <c r="BS56" s="7">
        <v>13.547000000000001</v>
      </c>
      <c r="BT56" s="7">
        <v>26.486000000000001</v>
      </c>
      <c r="BU56" s="7">
        <v>4.4999999999999998E-2</v>
      </c>
      <c r="BV56" s="7">
        <v>0.38799999999999996</v>
      </c>
      <c r="BW56" s="7">
        <v>40.700000000000003</v>
      </c>
      <c r="BX56" s="7">
        <v>27.1</v>
      </c>
      <c r="BY56" s="7">
        <v>42.735042735042732</v>
      </c>
      <c r="BZ56" s="7">
        <v>28.40909090909091</v>
      </c>
      <c r="CA56" s="7">
        <v>2.099370188943317</v>
      </c>
      <c r="CB56" s="7">
        <v>2.2900763358778624</v>
      </c>
      <c r="CC56" s="7">
        <v>2.0449897750511248</v>
      </c>
      <c r="CD56" s="7">
        <v>3.1152647975077881</v>
      </c>
      <c r="CE56" s="7">
        <v>2.2238695329873983</v>
      </c>
      <c r="CF56" s="9">
        <v>3.131524008350731</v>
      </c>
      <c r="CG56" s="10">
        <v>0.73099999999999998</v>
      </c>
      <c r="CH56" s="7">
        <v>44.231999999999999</v>
      </c>
      <c r="CI56" s="7">
        <v>0.22700000000000001</v>
      </c>
      <c r="CJ56" s="7">
        <v>23.924999999999997</v>
      </c>
      <c r="CK56" s="7" t="s">
        <v>248</v>
      </c>
      <c r="CL56" s="7" t="s">
        <v>248</v>
      </c>
      <c r="CM56" s="7" t="s">
        <v>248</v>
      </c>
      <c r="CN56" s="7">
        <v>24.4</v>
      </c>
      <c r="CO56" s="7">
        <v>26.3</v>
      </c>
      <c r="CP56" s="7">
        <v>31.9</v>
      </c>
      <c r="CQ56" s="7">
        <v>35.299999999999997</v>
      </c>
      <c r="CR56" s="7" t="s">
        <v>248</v>
      </c>
      <c r="CS56" s="7" t="s">
        <v>248</v>
      </c>
      <c r="CT56" s="7" t="s">
        <v>248</v>
      </c>
      <c r="CU56" s="7" t="s">
        <v>248</v>
      </c>
      <c r="CV56" s="7" t="s">
        <v>248</v>
      </c>
      <c r="CW56" s="7" t="s">
        <v>248</v>
      </c>
      <c r="CX56" s="7" t="s">
        <v>248</v>
      </c>
      <c r="CY56" s="7" t="s">
        <v>248</v>
      </c>
      <c r="CZ56" s="7">
        <v>19.720000000000002</v>
      </c>
      <c r="DA56" s="7">
        <v>18.603000000000002</v>
      </c>
      <c r="DB56" s="7">
        <v>2.5999999999999999E-2</v>
      </c>
      <c r="DC56" s="7">
        <v>0.311</v>
      </c>
      <c r="DD56" s="7">
        <v>20.2</v>
      </c>
      <c r="DE56" s="7">
        <v>26</v>
      </c>
      <c r="DF56" s="7">
        <v>35.211267605633807</v>
      </c>
      <c r="DG56" s="7">
        <v>28.248587570621471</v>
      </c>
      <c r="DH56" s="7">
        <v>26.24</v>
      </c>
      <c r="DI56" s="7">
        <v>24.402999999999999</v>
      </c>
      <c r="DJ56" s="7">
        <v>1.9E-2</v>
      </c>
      <c r="DK56" s="7">
        <v>0.128</v>
      </c>
      <c r="DL56" s="7">
        <v>29.4</v>
      </c>
      <c r="DM56" s="7">
        <v>20.9</v>
      </c>
      <c r="DN56" s="7">
        <v>38.167938931297705</v>
      </c>
      <c r="DO56" s="7">
        <v>30.864197530864196</v>
      </c>
      <c r="DP56" s="7" t="s">
        <v>248</v>
      </c>
      <c r="DQ56" s="7" t="s">
        <v>248</v>
      </c>
      <c r="DR56" s="7">
        <v>2.1489971346704873</v>
      </c>
      <c r="DS56" s="7">
        <v>1.8484288354898337</v>
      </c>
      <c r="DT56" s="7">
        <v>2.4650780608052587</v>
      </c>
      <c r="DU56" s="38">
        <v>3.7359900373599002</v>
      </c>
      <c r="DV56" s="7">
        <v>0.92100000000000004</v>
      </c>
      <c r="DW56" s="7">
        <v>52.679000000000002</v>
      </c>
      <c r="DX56" s="7">
        <v>0.25900000000000001</v>
      </c>
      <c r="DY56" s="7">
        <v>24.183000000000003</v>
      </c>
      <c r="DZ56" s="7">
        <v>34.5</v>
      </c>
      <c r="EA56" s="7">
        <v>26.1</v>
      </c>
      <c r="EB56" s="7">
        <v>19.3</v>
      </c>
      <c r="EC56" s="7">
        <v>29.8</v>
      </c>
      <c r="ED56" s="7">
        <v>21.9</v>
      </c>
      <c r="EE56" s="7">
        <v>31.9</v>
      </c>
      <c r="EF56" s="7">
        <v>27.1</v>
      </c>
      <c r="EG56" s="7">
        <v>3.871</v>
      </c>
      <c r="EH56" s="7">
        <v>3.8929999999999998</v>
      </c>
      <c r="EI56" s="7">
        <v>2.1999999999999999E-2</v>
      </c>
      <c r="EJ56" s="7">
        <v>0.5079999999999999</v>
      </c>
      <c r="EK56" s="7">
        <v>34.299999999999997</v>
      </c>
      <c r="EL56" s="7">
        <v>29.8</v>
      </c>
      <c r="EM56" s="7">
        <v>53.191489361702125</v>
      </c>
      <c r="EN56" s="7">
        <v>43.859649122807014</v>
      </c>
      <c r="EO56" s="7">
        <v>28.529999999999998</v>
      </c>
      <c r="EP56" s="7">
        <v>28.768999999999998</v>
      </c>
      <c r="EQ56" s="7">
        <v>2.5999999999999999E-2</v>
      </c>
      <c r="ER56" s="7">
        <v>0.55500000000000005</v>
      </c>
      <c r="ES56" s="7">
        <v>30.9</v>
      </c>
      <c r="ET56" s="7">
        <v>19.8</v>
      </c>
      <c r="EU56" s="7">
        <v>31.055900621118013</v>
      </c>
      <c r="EV56" s="7">
        <v>25.510204081632651</v>
      </c>
      <c r="EW56" s="7">
        <v>29.502999999999993</v>
      </c>
      <c r="EX56" s="7">
        <v>35.284999999999997</v>
      </c>
      <c r="EY56" s="7">
        <v>2.3E-2</v>
      </c>
      <c r="EZ56" s="7">
        <v>0.46899999999999997</v>
      </c>
      <c r="FA56" s="7">
        <v>31.5</v>
      </c>
      <c r="FB56" s="7">
        <v>23.5</v>
      </c>
      <c r="FC56" s="7">
        <v>26.595744680851062</v>
      </c>
      <c r="FD56" s="7">
        <v>20.74688796680498</v>
      </c>
      <c r="FE56" s="7">
        <v>1.0783608914450036</v>
      </c>
      <c r="FF56" s="7">
        <v>1.3729977116704806</v>
      </c>
      <c r="FG56" s="7">
        <v>3.0864197530864197</v>
      </c>
      <c r="FH56" s="7">
        <v>2.255639097744361</v>
      </c>
      <c r="FI56" s="7">
        <v>3.2292787944025831</v>
      </c>
      <c r="FJ56" s="38">
        <v>3.0395136778115504</v>
      </c>
      <c r="FK56" s="7">
        <v>0.182</v>
      </c>
      <c r="FL56" s="7">
        <v>22.855</v>
      </c>
      <c r="FM56" s="7">
        <v>8.6999999999999994E-2</v>
      </c>
      <c r="FN56" s="7">
        <v>12.248000000000001</v>
      </c>
      <c r="FO56" s="7">
        <v>13.2</v>
      </c>
      <c r="FP56" s="7">
        <v>12.3</v>
      </c>
      <c r="FQ56" s="7">
        <v>8.9</v>
      </c>
      <c r="FR56" s="7">
        <v>28</v>
      </c>
      <c r="FS56" s="7">
        <v>26.2</v>
      </c>
      <c r="FT56" s="7">
        <v>35.299999999999997</v>
      </c>
      <c r="FU56" s="7">
        <v>48.3</v>
      </c>
      <c r="FV56" s="7">
        <v>7.9649999999999999</v>
      </c>
      <c r="FW56" s="7">
        <v>8.0309999999999988</v>
      </c>
      <c r="FX56" s="7">
        <v>3.2000000000000001E-2</v>
      </c>
      <c r="FY56" s="7">
        <v>0.313</v>
      </c>
      <c r="FZ56" s="7">
        <v>30.8</v>
      </c>
      <c r="GA56" s="7">
        <v>30.7</v>
      </c>
      <c r="GB56" s="7">
        <v>26.455026455026456</v>
      </c>
      <c r="GC56" s="7">
        <v>21.645021645021643</v>
      </c>
      <c r="GD56" s="7">
        <v>19.551999999999996</v>
      </c>
      <c r="GE56" s="7">
        <v>19.845000000000002</v>
      </c>
      <c r="GF56" s="7">
        <v>2.8000000000000001E-2</v>
      </c>
      <c r="GG56" s="7">
        <v>0.623</v>
      </c>
      <c r="GH56" s="7">
        <v>29.9</v>
      </c>
      <c r="GI56" s="7">
        <v>23.9</v>
      </c>
      <c r="GJ56" s="7">
        <v>23.255813953488371</v>
      </c>
      <c r="GK56" s="7">
        <v>18.115942028985504</v>
      </c>
      <c r="GL56" s="7">
        <v>18.550999999999998</v>
      </c>
      <c r="GM56" s="7">
        <v>20.143999999999998</v>
      </c>
      <c r="GN56" s="7">
        <v>2.1000000000000001E-2</v>
      </c>
      <c r="GO56" s="7">
        <v>0.67799999999999994</v>
      </c>
      <c r="GP56" s="7">
        <v>31.8</v>
      </c>
      <c r="GQ56" s="7">
        <v>23.6</v>
      </c>
      <c r="GR56" s="7">
        <v>22.222222222222221</v>
      </c>
      <c r="GS56" s="7">
        <v>20.242914979757085</v>
      </c>
      <c r="GT56" s="7">
        <v>1.1061946902654869</v>
      </c>
      <c r="GU56" s="7">
        <v>1.0718113612004285</v>
      </c>
      <c r="GV56" s="7">
        <v>2.2388059701492535</v>
      </c>
      <c r="GW56" s="7">
        <v>2.1660649819494586</v>
      </c>
      <c r="GX56" s="7">
        <v>2.0463847203274215</v>
      </c>
      <c r="GY56" s="38">
        <v>2.1961932650073206</v>
      </c>
      <c r="GZ56" s="7">
        <v>0.41799999999999998</v>
      </c>
      <c r="HA56" s="7">
        <v>25.201999999999998</v>
      </c>
      <c r="HB56" s="7">
        <v>0.185</v>
      </c>
      <c r="HC56" s="7">
        <v>14.168000000000001</v>
      </c>
      <c r="HD56" s="7">
        <v>15.4</v>
      </c>
      <c r="HE56" s="7">
        <v>19.5</v>
      </c>
      <c r="HF56" s="7">
        <v>18.8</v>
      </c>
      <c r="HG56" s="7">
        <v>35.299999999999997</v>
      </c>
      <c r="HH56" s="7">
        <v>39.200000000000003</v>
      </c>
      <c r="HI56" s="7">
        <v>43.5</v>
      </c>
      <c r="HJ56" s="7">
        <v>48.5</v>
      </c>
      <c r="HK56" s="7">
        <v>10.883000000000001</v>
      </c>
      <c r="HL56" s="7">
        <v>10.981999999999999</v>
      </c>
      <c r="HM56" s="7">
        <v>3.7999999999999999E-2</v>
      </c>
      <c r="HN56" s="7">
        <v>0.20500000000000002</v>
      </c>
      <c r="HO56" s="7">
        <v>34.799999999999997</v>
      </c>
      <c r="HP56" s="7">
        <v>31.3</v>
      </c>
      <c r="HQ56" s="7">
        <v>27.472527472527474</v>
      </c>
      <c r="HR56" s="7">
        <v>30.487804878048781</v>
      </c>
      <c r="HS56" s="7">
        <v>20.951000000000001</v>
      </c>
      <c r="HT56" s="7">
        <v>21.35</v>
      </c>
      <c r="HU56" s="7">
        <v>0.03</v>
      </c>
      <c r="HV56" s="7">
        <v>0.60699999999999998</v>
      </c>
      <c r="HW56" s="7">
        <v>34.299999999999997</v>
      </c>
      <c r="HX56" s="7">
        <v>28.7</v>
      </c>
      <c r="HY56" s="7">
        <v>25.641025641025639</v>
      </c>
      <c r="HZ56" s="7">
        <v>21.645021645021643</v>
      </c>
      <c r="IA56" s="7">
        <v>21.719000000000001</v>
      </c>
      <c r="IB56" s="7">
        <v>18.923999999999999</v>
      </c>
      <c r="IC56" s="7">
        <v>1.0999999999999999E-2</v>
      </c>
      <c r="ID56" s="7">
        <v>1.1700000000000002</v>
      </c>
      <c r="IE56" s="7">
        <v>43.5</v>
      </c>
      <c r="IF56" s="7">
        <v>37.6</v>
      </c>
      <c r="IG56" s="7">
        <v>9.1575091575091569</v>
      </c>
      <c r="IH56" s="7">
        <v>22.727272727272727</v>
      </c>
      <c r="II56" s="7">
        <v>1.7391304347826086</v>
      </c>
      <c r="IJ56" s="7">
        <v>1.7391304347826086</v>
      </c>
      <c r="IK56" s="7">
        <v>2.4232633279483036</v>
      </c>
      <c r="IL56" s="7">
        <v>2.8063610851262863</v>
      </c>
      <c r="IM56" s="7">
        <v>2.8957528957528957</v>
      </c>
      <c r="IN56" s="7">
        <v>2.9013539651837523</v>
      </c>
    </row>
    <row r="57" spans="1:248" s="60" customFormat="1" ht="16.2" thickBot="1">
      <c r="A57" s="54" t="s">
        <v>117</v>
      </c>
      <c r="B57" s="55" t="s">
        <v>7</v>
      </c>
      <c r="C57" s="56" t="s">
        <v>8</v>
      </c>
      <c r="D57" s="57" t="s">
        <v>204</v>
      </c>
      <c r="E57" s="57" t="s">
        <v>9</v>
      </c>
      <c r="F57" s="58" t="s">
        <v>50</v>
      </c>
      <c r="G57" s="57"/>
      <c r="H57" s="57"/>
      <c r="I57" s="59" t="s">
        <v>7</v>
      </c>
      <c r="J57" s="57"/>
      <c r="K57" s="57"/>
      <c r="L57" s="57">
        <v>3</v>
      </c>
      <c r="M57" s="57" t="s">
        <v>34</v>
      </c>
      <c r="N57" s="57">
        <v>268</v>
      </c>
      <c r="O57" s="57">
        <v>335</v>
      </c>
      <c r="P57" s="57">
        <v>307</v>
      </c>
      <c r="Q57" s="57">
        <v>3.7906431559658768E-2</v>
      </c>
      <c r="R57" s="57">
        <v>321</v>
      </c>
      <c r="S57" s="57" t="s">
        <v>11</v>
      </c>
      <c r="T57" s="57">
        <v>123</v>
      </c>
      <c r="U57" s="57">
        <v>21.9</v>
      </c>
      <c r="V57" s="57">
        <v>42.2</v>
      </c>
      <c r="W57" s="57">
        <v>52.3</v>
      </c>
      <c r="X57" s="57">
        <v>17.5</v>
      </c>
      <c r="Y57" s="57">
        <v>6</v>
      </c>
      <c r="Z57" s="57">
        <v>8</v>
      </c>
      <c r="AA57" s="60">
        <v>39.389904139999999</v>
      </c>
      <c r="AB57" s="60">
        <v>74.550417907800011</v>
      </c>
      <c r="AC57" s="57"/>
      <c r="AD57" s="57"/>
      <c r="AE57" s="61">
        <v>0</v>
      </c>
      <c r="AF57" s="60">
        <v>0</v>
      </c>
      <c r="AG57" s="60">
        <v>3</v>
      </c>
      <c r="AH57" s="60">
        <v>14</v>
      </c>
      <c r="AI57" s="60">
        <v>0</v>
      </c>
      <c r="AJ57" s="60">
        <v>32.200000000000003</v>
      </c>
      <c r="AK57" s="60">
        <v>1.6</v>
      </c>
      <c r="AL57" s="60">
        <v>0.9</v>
      </c>
      <c r="AM57" s="60">
        <v>1.6</v>
      </c>
      <c r="AN57" s="60">
        <v>4.5999999999999996</v>
      </c>
      <c r="AO57" s="60">
        <v>0.9</v>
      </c>
      <c r="AP57" s="60">
        <v>4.0999999999999996</v>
      </c>
      <c r="AQ57" s="61">
        <v>2</v>
      </c>
      <c r="AR57" s="60">
        <v>1.0740000000000001</v>
      </c>
      <c r="AS57" s="60">
        <v>56.320000000000007</v>
      </c>
      <c r="AT57" s="60">
        <v>0.75</v>
      </c>
      <c r="AU57" s="60">
        <v>28.762</v>
      </c>
      <c r="AV57" s="60">
        <v>9.6</v>
      </c>
      <c r="AW57" s="60">
        <v>13.4</v>
      </c>
      <c r="AX57" s="60">
        <v>22.1</v>
      </c>
      <c r="AY57" s="60">
        <v>26.6</v>
      </c>
      <c r="AZ57" s="60">
        <v>34.9</v>
      </c>
      <c r="BA57" s="60">
        <v>20.7</v>
      </c>
      <c r="BB57" s="60">
        <v>33</v>
      </c>
      <c r="BC57" s="60">
        <v>0.20899999999999999</v>
      </c>
      <c r="BD57" s="60">
        <v>0.29200000000000004</v>
      </c>
      <c r="BE57" s="60" t="s">
        <v>248</v>
      </c>
      <c r="BF57" s="60">
        <v>0</v>
      </c>
      <c r="BG57" s="60" t="s">
        <v>248</v>
      </c>
      <c r="BH57" s="60" t="s">
        <v>248</v>
      </c>
      <c r="BI57" s="60">
        <v>0</v>
      </c>
      <c r="BJ57" s="60">
        <v>0</v>
      </c>
      <c r="BK57" s="60">
        <v>7.0789999999999997</v>
      </c>
      <c r="BL57" s="60">
        <v>13.834</v>
      </c>
      <c r="BM57" s="60">
        <v>2.1000000000000001E-2</v>
      </c>
      <c r="BN57" s="60">
        <v>0.307</v>
      </c>
      <c r="BO57" s="60">
        <v>37.6</v>
      </c>
      <c r="BP57" s="60">
        <v>26.8</v>
      </c>
      <c r="BQ57" s="60">
        <v>47.169811320754718</v>
      </c>
      <c r="BR57" s="60">
        <v>36.496350364963497</v>
      </c>
      <c r="BS57" s="60">
        <v>8.4840000000000018</v>
      </c>
      <c r="BT57" s="60">
        <v>15.626000000000001</v>
      </c>
      <c r="BU57" s="60">
        <v>1.6E-2</v>
      </c>
      <c r="BV57" s="60">
        <v>0.434</v>
      </c>
      <c r="BW57" s="60">
        <v>35.5</v>
      </c>
      <c r="BX57" s="60">
        <v>32.6</v>
      </c>
      <c r="BY57" s="60">
        <v>52.631578947368418</v>
      </c>
      <c r="BZ57" s="60">
        <v>29.585798816568044</v>
      </c>
      <c r="CA57" s="60">
        <v>2.1629416005767843</v>
      </c>
      <c r="CB57" s="60">
        <v>6.4655172413793105</v>
      </c>
      <c r="CC57" s="60">
        <v>3.7313432835820892</v>
      </c>
      <c r="CD57" s="60">
        <v>4.4642857142857144</v>
      </c>
      <c r="CE57" s="60">
        <v>2.8873917228103947</v>
      </c>
      <c r="CF57" s="60">
        <v>4.0871934604904636</v>
      </c>
      <c r="CG57" s="61">
        <v>1.042</v>
      </c>
      <c r="CH57" s="60">
        <v>65.930999999999997</v>
      </c>
      <c r="CI57" s="60">
        <v>0.38700000000000001</v>
      </c>
      <c r="CJ57" s="60">
        <v>32.518000000000001</v>
      </c>
      <c r="CK57" s="60">
        <v>6.6</v>
      </c>
      <c r="CL57" s="60">
        <v>9.5</v>
      </c>
      <c r="CM57" s="60">
        <v>10.9</v>
      </c>
      <c r="CN57" s="60">
        <v>29.8</v>
      </c>
      <c r="CO57" s="60">
        <v>26.1</v>
      </c>
      <c r="CP57" s="60">
        <v>29.8</v>
      </c>
      <c r="CQ57" s="60">
        <v>26.9</v>
      </c>
      <c r="CR57" s="60">
        <v>3.1989999999999998</v>
      </c>
      <c r="CS57" s="60">
        <v>2.9640000000000004</v>
      </c>
      <c r="CT57" s="60">
        <v>0.01</v>
      </c>
      <c r="CU57" s="60">
        <v>0.113</v>
      </c>
      <c r="CV57" s="60">
        <v>20.5</v>
      </c>
      <c r="CW57" s="60">
        <v>19.7</v>
      </c>
      <c r="CX57" s="60">
        <v>20.66115702479339</v>
      </c>
      <c r="CY57" s="60">
        <v>24.75247524752475</v>
      </c>
      <c r="CZ57" s="60">
        <v>28.567</v>
      </c>
      <c r="DA57" s="60">
        <v>29.120999999999999</v>
      </c>
      <c r="DB57" s="60">
        <v>3.6999999999999998E-2</v>
      </c>
      <c r="DC57" s="60">
        <v>0.24199999999999999</v>
      </c>
      <c r="DD57" s="60">
        <v>25.2</v>
      </c>
      <c r="DE57" s="60">
        <v>28</v>
      </c>
      <c r="DF57" s="60">
        <v>26.315789473684209</v>
      </c>
      <c r="DG57" s="60">
        <v>14.749262536873156</v>
      </c>
      <c r="DH57" s="60">
        <v>23.650999999999996</v>
      </c>
      <c r="DI57" s="60">
        <v>27.088000000000001</v>
      </c>
      <c r="DJ57" s="60">
        <v>2.5999999999999999E-2</v>
      </c>
      <c r="DK57" s="60">
        <v>0.52699999999999991</v>
      </c>
      <c r="DL57" s="60">
        <v>36.5</v>
      </c>
      <c r="DM57" s="60">
        <v>33.299999999999997</v>
      </c>
      <c r="DN57" s="60">
        <v>30.303030303030301</v>
      </c>
      <c r="DO57" s="60">
        <v>22.123893805309734</v>
      </c>
      <c r="DP57" s="60">
        <v>1.1516314779270633</v>
      </c>
      <c r="DQ57" s="60">
        <v>1.203852327447833</v>
      </c>
      <c r="DR57" s="60">
        <v>2.4154589371980677</v>
      </c>
      <c r="DS57" s="60">
        <v>2.1536252692031588</v>
      </c>
      <c r="DT57" s="60">
        <v>2.9469548133595285</v>
      </c>
      <c r="DU57" s="62">
        <v>2.4979184013322229</v>
      </c>
      <c r="DV57" s="60">
        <v>0.125</v>
      </c>
      <c r="DW57" s="60">
        <v>18.790999999999997</v>
      </c>
      <c r="DX57" s="60">
        <v>0.107</v>
      </c>
      <c r="DY57" s="60">
        <v>14.327999999999999</v>
      </c>
      <c r="DZ57" s="60">
        <v>4.5999999999999996</v>
      </c>
      <c r="EA57" s="60">
        <v>8.3000000000000007</v>
      </c>
      <c r="EB57" s="60">
        <v>5.6</v>
      </c>
      <c r="EC57" s="60">
        <v>17.100000000000001</v>
      </c>
      <c r="ED57" s="60">
        <v>17.100000000000001</v>
      </c>
      <c r="EE57" s="60">
        <v>30.7</v>
      </c>
      <c r="EF57" s="60">
        <v>25.4</v>
      </c>
      <c r="EG57" s="60">
        <v>2.3639999999999999</v>
      </c>
      <c r="EH57" s="60">
        <v>2.3380000000000001</v>
      </c>
      <c r="EI57" s="60" t="s">
        <v>248</v>
      </c>
      <c r="EJ57" s="60">
        <v>0</v>
      </c>
      <c r="EK57" s="60" t="s">
        <v>248</v>
      </c>
      <c r="EL57" s="60" t="s">
        <v>248</v>
      </c>
      <c r="EM57" s="60">
        <v>0</v>
      </c>
      <c r="EN57" s="60">
        <v>0</v>
      </c>
      <c r="EO57" s="60">
        <v>15.594999999999999</v>
      </c>
      <c r="EP57" s="60">
        <v>15.597999999999997</v>
      </c>
      <c r="EQ57" s="60">
        <v>3.1E-2</v>
      </c>
      <c r="ER57" s="60">
        <v>0.68600000000000005</v>
      </c>
      <c r="ES57" s="60">
        <v>21.1</v>
      </c>
      <c r="ET57" s="60">
        <v>23.1</v>
      </c>
      <c r="EU57" s="60">
        <v>12.376237623762375</v>
      </c>
      <c r="EV57" s="60">
        <v>11.312217194570136</v>
      </c>
      <c r="EW57" s="60">
        <v>19.374000000000002</v>
      </c>
      <c r="EX57" s="60">
        <v>22.198999999999998</v>
      </c>
      <c r="EY57" s="60">
        <v>2.4E-2</v>
      </c>
      <c r="EZ57" s="60">
        <v>0.80300000000000005</v>
      </c>
      <c r="FA57" s="60">
        <v>37</v>
      </c>
      <c r="FB57" s="60">
        <v>28.5</v>
      </c>
      <c r="FC57" s="60">
        <v>11.160714285714285</v>
      </c>
      <c r="FD57" s="60">
        <v>10.020040080160321</v>
      </c>
      <c r="FE57" s="60">
        <v>0.35608308605341243</v>
      </c>
      <c r="FF57" s="60">
        <v>0.3427004797806717</v>
      </c>
      <c r="FG57" s="60">
        <v>1.2992637505413598</v>
      </c>
      <c r="FH57" s="60">
        <v>1.1428571428571428</v>
      </c>
      <c r="FI57" s="60">
        <v>1.4443909484833894</v>
      </c>
      <c r="FJ57" s="62">
        <v>1.5113350125944585</v>
      </c>
      <c r="FK57" s="60">
        <v>0.35699999999999998</v>
      </c>
      <c r="FL57" s="60">
        <v>18.718999999999998</v>
      </c>
      <c r="FM57" s="60">
        <v>0.16200000000000001</v>
      </c>
      <c r="FN57" s="60">
        <v>10.679</v>
      </c>
      <c r="FO57" s="60">
        <v>9.9</v>
      </c>
      <c r="FP57" s="60">
        <v>11</v>
      </c>
      <c r="FQ57" s="60">
        <v>11.6</v>
      </c>
      <c r="FR57" s="60">
        <v>30.5</v>
      </c>
      <c r="FS57" s="60">
        <v>30</v>
      </c>
      <c r="FT57" s="60">
        <v>44.6</v>
      </c>
      <c r="FU57" s="60">
        <v>40.799999999999997</v>
      </c>
      <c r="FV57" s="60">
        <v>5.5579999999999998</v>
      </c>
      <c r="FW57" s="60">
        <v>5.6769999999999996</v>
      </c>
      <c r="FX57" s="60">
        <v>0.02</v>
      </c>
      <c r="FY57" s="60">
        <v>0.31100000000000005</v>
      </c>
      <c r="FZ57" s="60">
        <v>25.4</v>
      </c>
      <c r="GA57" s="60">
        <v>26.9</v>
      </c>
      <c r="GB57" s="60">
        <v>24.630541871921181</v>
      </c>
      <c r="GC57" s="60">
        <v>20.161290322580644</v>
      </c>
      <c r="GD57" s="60">
        <v>14.639999999999999</v>
      </c>
      <c r="GE57" s="60">
        <v>15.16</v>
      </c>
      <c r="GF57" s="60">
        <v>2.8000000000000001E-2</v>
      </c>
      <c r="GG57" s="60">
        <v>0.749</v>
      </c>
      <c r="GH57" s="60">
        <v>33.799999999999997</v>
      </c>
      <c r="GI57" s="60">
        <v>27.1</v>
      </c>
      <c r="GJ57" s="60">
        <v>18.939393939393938</v>
      </c>
      <c r="GK57" s="60">
        <v>16.025641025641026</v>
      </c>
      <c r="GL57" s="60">
        <v>14.991999999999997</v>
      </c>
      <c r="GM57" s="60">
        <v>17.523</v>
      </c>
      <c r="GN57" s="60">
        <v>3.5999999999999997E-2</v>
      </c>
      <c r="GO57" s="60">
        <v>1.5210000000000001</v>
      </c>
      <c r="GP57" s="60">
        <v>46.1</v>
      </c>
      <c r="GQ57" s="60">
        <v>24.1</v>
      </c>
      <c r="GR57" s="60">
        <v>13.966480446927374</v>
      </c>
      <c r="GS57" s="60">
        <v>13.368983957219251</v>
      </c>
      <c r="GT57" s="60">
        <v>1.231021748050882</v>
      </c>
      <c r="GU57" s="60">
        <v>1.1520737327188939</v>
      </c>
      <c r="GV57" s="60">
        <v>2.2935779816513762</v>
      </c>
      <c r="GW57" s="60">
        <v>2.1897810218978102</v>
      </c>
      <c r="GX57" s="60">
        <v>2.7472527472527473</v>
      </c>
      <c r="GY57" s="62">
        <v>1.5814443858724301</v>
      </c>
      <c r="GZ57" s="60">
        <v>0.185</v>
      </c>
      <c r="HA57" s="60">
        <v>11.011000000000001</v>
      </c>
      <c r="HB57" s="60">
        <v>0.11700000000000001</v>
      </c>
      <c r="HC57" s="60">
        <v>6.8330000000000002</v>
      </c>
      <c r="HD57" s="60">
        <v>8.8000000000000007</v>
      </c>
      <c r="HE57" s="60">
        <v>19.7</v>
      </c>
      <c r="HF57" s="60">
        <v>18.3</v>
      </c>
      <c r="HG57" s="60">
        <v>35.700000000000003</v>
      </c>
      <c r="HH57" s="60">
        <v>37</v>
      </c>
      <c r="HI57" s="60">
        <v>36.6</v>
      </c>
      <c r="HJ57" s="60">
        <v>37.9</v>
      </c>
      <c r="HK57" s="60">
        <v>7.0469999999999997</v>
      </c>
      <c r="HL57" s="60">
        <v>7.1020000000000003</v>
      </c>
      <c r="HM57" s="60">
        <v>2.8000000000000001E-2</v>
      </c>
      <c r="HN57" s="60">
        <v>0.309</v>
      </c>
      <c r="HO57" s="60">
        <v>16.7</v>
      </c>
      <c r="HP57" s="60">
        <v>20.2</v>
      </c>
      <c r="HQ57" s="60">
        <v>21.929824561403507</v>
      </c>
      <c r="HR57" s="60">
        <v>15.67398119122257</v>
      </c>
      <c r="HS57" s="60">
        <v>12.779000000000002</v>
      </c>
      <c r="HT57" s="60">
        <v>12.843000000000002</v>
      </c>
      <c r="HU57" s="60">
        <v>6.7000000000000004E-2</v>
      </c>
      <c r="HV57" s="60">
        <v>0.68200000000000005</v>
      </c>
      <c r="HW57" s="60">
        <v>29.4</v>
      </c>
      <c r="HX57" s="60">
        <v>37.4</v>
      </c>
      <c r="HY57" s="60">
        <v>19.083969465648853</v>
      </c>
      <c r="HZ57" s="60">
        <v>3.3467202141900931</v>
      </c>
      <c r="IA57" s="60">
        <v>16.385999999999999</v>
      </c>
      <c r="IB57" s="60">
        <v>16.783000000000001</v>
      </c>
      <c r="IC57" s="60">
        <v>0.05</v>
      </c>
      <c r="ID57" s="60">
        <v>0.43099999999999999</v>
      </c>
      <c r="IE57" s="60">
        <v>52.3</v>
      </c>
      <c r="IF57" s="60">
        <v>14.7</v>
      </c>
      <c r="IG57" s="60">
        <v>22.123893805309734</v>
      </c>
      <c r="IH57" s="60">
        <v>13.66120218579235</v>
      </c>
      <c r="II57" s="60">
        <v>1.9518542615484711</v>
      </c>
      <c r="IJ57" s="60">
        <v>1.6103059581320451</v>
      </c>
      <c r="IK57" s="60">
        <v>1.7584994138335288</v>
      </c>
      <c r="IL57" s="60">
        <v>1.6429353778751368</v>
      </c>
      <c r="IM57" s="60">
        <v>1.7657445556209534</v>
      </c>
      <c r="IN57" s="60">
        <v>1.7064846416382253</v>
      </c>
    </row>
    <row r="58" spans="1:248">
      <c r="A58" s="47" t="s">
        <v>118</v>
      </c>
      <c r="B58" s="63" t="s">
        <v>7</v>
      </c>
      <c r="C58" s="4" t="s">
        <v>8</v>
      </c>
      <c r="D58" s="4" t="s">
        <v>205</v>
      </c>
      <c r="E58" s="4" t="s">
        <v>15</v>
      </c>
      <c r="F58" s="43" t="s">
        <v>119</v>
      </c>
      <c r="G58" s="4"/>
      <c r="H58" s="4"/>
      <c r="I58" s="4"/>
      <c r="J58" s="4"/>
      <c r="K58" s="4"/>
      <c r="L58" s="4">
        <v>0</v>
      </c>
      <c r="M58" s="4"/>
      <c r="N58" s="4">
        <v>307</v>
      </c>
      <c r="O58" s="4">
        <v>567</v>
      </c>
      <c r="P58" s="4">
        <v>828</v>
      </c>
      <c r="Q58" s="4">
        <v>-0.16444727789197353</v>
      </c>
      <c r="R58" s="4">
        <v>697.5</v>
      </c>
      <c r="S58" s="4" t="s">
        <v>11</v>
      </c>
      <c r="T58" s="4">
        <v>340</v>
      </c>
      <c r="U58" s="4">
        <v>171.9</v>
      </c>
      <c r="V58" s="4">
        <v>44.1</v>
      </c>
      <c r="W58" s="4">
        <v>64.900000000000006</v>
      </c>
      <c r="X58" s="4">
        <v>23</v>
      </c>
      <c r="Y58" s="4">
        <v>14.4</v>
      </c>
      <c r="Z58" s="4">
        <v>17</v>
      </c>
      <c r="AA58" s="7">
        <v>55.422399259999999</v>
      </c>
      <c r="AB58" s="7">
        <v>151.56384251599999</v>
      </c>
      <c r="AC58" s="4"/>
      <c r="AD58" s="46"/>
      <c r="AQ58" s="10">
        <v>2</v>
      </c>
      <c r="AR58" s="7">
        <v>2.1480000000000001</v>
      </c>
      <c r="AS58" s="7">
        <v>166.47800000000001</v>
      </c>
      <c r="AT58" s="7">
        <v>1.4650000000000001</v>
      </c>
      <c r="AU58" s="7">
        <v>99.469999999999985</v>
      </c>
      <c r="AV58" s="7">
        <v>31.3</v>
      </c>
      <c r="AW58" s="7">
        <v>21.1</v>
      </c>
      <c r="AX58" s="7">
        <v>18.3</v>
      </c>
      <c r="AY58" s="7">
        <v>24.1</v>
      </c>
      <c r="AZ58" s="7">
        <v>32</v>
      </c>
      <c r="BA58" s="7">
        <v>32.1</v>
      </c>
      <c r="BB58" s="7">
        <v>51.5</v>
      </c>
      <c r="BC58" s="7">
        <v>0.52500000000000002</v>
      </c>
      <c r="BD58" s="7">
        <v>0.503</v>
      </c>
      <c r="BE58" s="7">
        <v>1.4E-2</v>
      </c>
      <c r="BF58" s="7">
        <v>4.9000000000000002E-2</v>
      </c>
      <c r="BG58" s="7">
        <v>34.1</v>
      </c>
      <c r="BH58" s="7">
        <v>41.3</v>
      </c>
      <c r="BI58" s="7">
        <v>53.763440860215056</v>
      </c>
      <c r="BJ58" s="7">
        <v>63.291139240506325</v>
      </c>
      <c r="BK58" s="7">
        <v>13.753</v>
      </c>
      <c r="BL58" s="7">
        <v>37.936000000000007</v>
      </c>
      <c r="BM58" s="7">
        <v>0.11600000000000001</v>
      </c>
      <c r="BN58" s="7">
        <v>0.58000000000000007</v>
      </c>
      <c r="BO58" s="7">
        <v>41.5</v>
      </c>
      <c r="BP58" s="7">
        <v>22.3</v>
      </c>
      <c r="BQ58" s="7">
        <v>39.370078740157481</v>
      </c>
      <c r="BR58" s="7">
        <v>27.624309392265193</v>
      </c>
      <c r="BS58" s="7">
        <v>14.844999999999999</v>
      </c>
      <c r="BT58" s="7">
        <v>127.166</v>
      </c>
      <c r="BU58" s="7">
        <v>8.0000000000000002E-3</v>
      </c>
      <c r="BV58" s="7">
        <v>0.18200000000000002</v>
      </c>
      <c r="BW58" s="7">
        <v>48.3</v>
      </c>
      <c r="BX58" s="7">
        <v>23</v>
      </c>
      <c r="BY58" s="7">
        <v>38.759689922480618</v>
      </c>
      <c r="BZ58" s="7">
        <v>26.178010471204189</v>
      </c>
      <c r="CA58" s="7">
        <v>2.1676300578034682</v>
      </c>
      <c r="CB58" s="7">
        <v>3.2017075773745995</v>
      </c>
      <c r="CC58" s="7">
        <v>2.2970903522205206</v>
      </c>
      <c r="CD58" s="7">
        <v>2.4038461538461537</v>
      </c>
      <c r="CE58" s="7">
        <v>2.6833631484794274</v>
      </c>
      <c r="CF58" s="9">
        <v>2.8901734104046244</v>
      </c>
    </row>
    <row r="59" spans="1:248">
      <c r="A59" s="47" t="s">
        <v>491</v>
      </c>
      <c r="B59" s="63" t="s">
        <v>7</v>
      </c>
      <c r="C59" s="4" t="s">
        <v>8</v>
      </c>
      <c r="D59" s="4" t="s">
        <v>206</v>
      </c>
      <c r="E59" s="4" t="s">
        <v>9</v>
      </c>
      <c r="F59" s="43" t="s">
        <v>120</v>
      </c>
      <c r="G59" s="5" t="s">
        <v>7</v>
      </c>
      <c r="H59" s="4"/>
      <c r="I59" s="4"/>
      <c r="J59" s="4"/>
      <c r="K59" s="4"/>
      <c r="L59" s="4">
        <v>1</v>
      </c>
      <c r="M59" s="4" t="s">
        <v>121</v>
      </c>
      <c r="N59" s="4">
        <v>1040</v>
      </c>
      <c r="O59" s="4">
        <v>3540</v>
      </c>
      <c r="P59" s="4">
        <v>2530</v>
      </c>
      <c r="Q59" s="4">
        <v>0.14588274084996988</v>
      </c>
      <c r="R59" s="4">
        <v>3035</v>
      </c>
      <c r="S59" s="4" t="s">
        <v>11</v>
      </c>
      <c r="T59" s="4">
        <v>414</v>
      </c>
      <c r="U59" s="4">
        <v>164.1</v>
      </c>
      <c r="V59" s="4">
        <v>353</v>
      </c>
      <c r="W59" s="4">
        <v>100.7</v>
      </c>
      <c r="X59" s="4">
        <v>128.30000000000001</v>
      </c>
      <c r="Y59" s="4">
        <v>28.1</v>
      </c>
      <c r="Z59" s="4">
        <v>37.4</v>
      </c>
      <c r="AA59" s="7">
        <v>41.565185270000001</v>
      </c>
      <c r="AB59" s="7">
        <v>241.92013298219996</v>
      </c>
      <c r="AC59" s="4"/>
      <c r="AD59" s="46"/>
      <c r="AQ59" s="10">
        <v>1</v>
      </c>
      <c r="AR59" s="7">
        <v>3.597</v>
      </c>
      <c r="AS59" s="7">
        <v>165.00800000000001</v>
      </c>
      <c r="AT59" s="7">
        <v>1.8220000000000001</v>
      </c>
      <c r="AU59" s="7">
        <v>82.228999999999985</v>
      </c>
      <c r="AV59" s="7">
        <v>15.7</v>
      </c>
      <c r="AW59" s="7">
        <v>16.5</v>
      </c>
      <c r="AX59" s="7">
        <v>16.600000000000001</v>
      </c>
      <c r="AY59" s="7">
        <v>15.8</v>
      </c>
      <c r="AZ59" s="7">
        <v>33.200000000000003</v>
      </c>
      <c r="BA59" s="7">
        <v>12.3</v>
      </c>
      <c r="BB59" s="7">
        <v>47.7</v>
      </c>
      <c r="BC59" s="7">
        <v>0.80900000000000005</v>
      </c>
      <c r="BD59" s="7">
        <v>1.3560000000000001</v>
      </c>
      <c r="BE59" s="7">
        <v>2.7E-2</v>
      </c>
      <c r="BF59" s="7">
        <v>0.217</v>
      </c>
      <c r="BG59" s="7">
        <v>29.3</v>
      </c>
      <c r="BH59" s="7">
        <v>33.5</v>
      </c>
      <c r="BI59" s="7">
        <v>59.523809523809518</v>
      </c>
      <c r="BJ59" s="7">
        <v>58.139534883720934</v>
      </c>
      <c r="BK59" s="7">
        <v>18.690999999999999</v>
      </c>
      <c r="BL59" s="7">
        <v>21.999000000000002</v>
      </c>
      <c r="BM59" s="7">
        <v>5.1999999999999998E-2</v>
      </c>
      <c r="BN59" s="7">
        <v>0.54300000000000004</v>
      </c>
      <c r="BO59" s="7">
        <v>37.4</v>
      </c>
      <c r="BP59" s="7">
        <v>22.8</v>
      </c>
      <c r="BQ59" s="7">
        <v>47.61904761904762</v>
      </c>
      <c r="BR59" s="7">
        <v>22.831050228310502</v>
      </c>
      <c r="BS59" s="7">
        <v>18.329999999999998</v>
      </c>
      <c r="BT59" s="7">
        <v>33.015999999999998</v>
      </c>
      <c r="BU59" s="7">
        <v>1.6E-2</v>
      </c>
      <c r="BV59" s="7">
        <v>0.42799999999999999</v>
      </c>
      <c r="BW59" s="7">
        <v>45.8</v>
      </c>
      <c r="BX59" s="7">
        <v>21.9</v>
      </c>
      <c r="BY59" s="7">
        <v>23.255813953488371</v>
      </c>
      <c r="BZ59" s="7">
        <v>59.523809523809518</v>
      </c>
      <c r="CA59" s="7">
        <v>2.1352313167259784</v>
      </c>
      <c r="CB59" s="7">
        <v>4.026845637583893</v>
      </c>
      <c r="CC59" s="7">
        <v>1.8726591760299625</v>
      </c>
      <c r="CD59" s="7">
        <v>3.3821871476888385</v>
      </c>
      <c r="CE59" s="7">
        <v>1.4360938247965533</v>
      </c>
      <c r="CF59" s="9">
        <v>4.2553191489361701</v>
      </c>
    </row>
    <row r="60" spans="1:248">
      <c r="A60" s="47" t="s">
        <v>465</v>
      </c>
      <c r="B60" s="63" t="s">
        <v>7</v>
      </c>
      <c r="C60" s="4" t="s">
        <v>8</v>
      </c>
      <c r="D60" s="4" t="s">
        <v>207</v>
      </c>
      <c r="E60" s="4" t="s">
        <v>9</v>
      </c>
      <c r="F60" s="43" t="s">
        <v>122</v>
      </c>
      <c r="G60" s="4"/>
      <c r="H60" s="4"/>
      <c r="I60" s="4"/>
      <c r="J60" s="4"/>
      <c r="K60" s="4"/>
      <c r="L60" s="4">
        <v>0</v>
      </c>
      <c r="M60" s="4"/>
      <c r="N60" s="4">
        <v>324</v>
      </c>
      <c r="O60" s="4"/>
      <c r="P60" s="4"/>
      <c r="Q60" s="4"/>
      <c r="R60" s="49">
        <v>696</v>
      </c>
      <c r="S60" s="4" t="s">
        <v>11</v>
      </c>
      <c r="T60" s="4">
        <v>328</v>
      </c>
      <c r="U60" s="4">
        <v>309</v>
      </c>
      <c r="V60" s="4">
        <v>59.6</v>
      </c>
      <c r="W60" s="4">
        <v>81.3</v>
      </c>
      <c r="X60" s="4">
        <v>33.4</v>
      </c>
      <c r="Y60" s="4">
        <v>19.2</v>
      </c>
      <c r="Z60" s="4">
        <v>22.7</v>
      </c>
      <c r="AA60" s="7">
        <v>14.76297274</v>
      </c>
      <c r="AB60" s="7">
        <v>279.57744941280004</v>
      </c>
      <c r="AC60" s="4"/>
      <c r="AD60" s="46"/>
      <c r="AQ60" s="10">
        <v>6</v>
      </c>
      <c r="AR60" s="7">
        <v>3.6110000000000002</v>
      </c>
      <c r="AS60" s="7">
        <v>194.85900000000001</v>
      </c>
      <c r="AT60" s="7">
        <v>1.591</v>
      </c>
      <c r="AU60" s="7">
        <v>94.066000000000003</v>
      </c>
      <c r="AV60" s="7">
        <v>18.7</v>
      </c>
      <c r="AW60" s="7">
        <v>17.2</v>
      </c>
      <c r="AX60" s="7">
        <v>12.9</v>
      </c>
      <c r="AY60" s="7">
        <v>23.3</v>
      </c>
      <c r="AZ60" s="7">
        <v>41.4</v>
      </c>
      <c r="BA60" s="7">
        <v>40.01</v>
      </c>
      <c r="BB60" s="7">
        <v>55.31</v>
      </c>
      <c r="BC60" s="7">
        <v>0.69199999999999995</v>
      </c>
      <c r="BD60" s="7">
        <v>1.157</v>
      </c>
      <c r="BE60" s="7">
        <v>3.1E-2</v>
      </c>
      <c r="BF60" s="7">
        <v>0.125</v>
      </c>
      <c r="BG60" s="7">
        <v>41</v>
      </c>
      <c r="BH60" s="7">
        <v>55.9</v>
      </c>
      <c r="BI60" s="7">
        <v>40</v>
      </c>
      <c r="BJ60" s="7">
        <v>32.894736842105267</v>
      </c>
      <c r="BK60" s="7">
        <v>24.981000000000002</v>
      </c>
      <c r="BL60" s="7">
        <v>40.688000000000002</v>
      </c>
      <c r="BM60" s="7">
        <v>0.19800000000000001</v>
      </c>
      <c r="BN60" s="7">
        <v>0.17199999999999999</v>
      </c>
      <c r="BO60" s="7">
        <v>48.9</v>
      </c>
      <c r="BP60" s="7">
        <v>31.8</v>
      </c>
      <c r="BQ60" s="7">
        <v>35.211267605633807</v>
      </c>
      <c r="BR60" s="7">
        <v>27.173913043478262</v>
      </c>
      <c r="BS60" s="7">
        <v>23.364000000000001</v>
      </c>
      <c r="BT60" s="7">
        <v>40.962000000000003</v>
      </c>
      <c r="BU60" s="7">
        <v>0.03</v>
      </c>
      <c r="BV60" s="7">
        <v>0.498</v>
      </c>
      <c r="BW60" s="7">
        <v>43.8</v>
      </c>
      <c r="BX60" s="7">
        <v>27.8</v>
      </c>
      <c r="BY60" s="7">
        <v>33.112582781456958</v>
      </c>
      <c r="BZ60" s="7">
        <v>22.935779816513762</v>
      </c>
      <c r="CA60" s="7">
        <v>2.018842530282638</v>
      </c>
      <c r="CB60" s="7">
        <v>13.452914798206278</v>
      </c>
      <c r="CC60" s="7">
        <v>1.0548523206751055</v>
      </c>
      <c r="CD60" s="7">
        <v>1.5166835187057635</v>
      </c>
      <c r="CE60" s="7">
        <v>2.1321961620469083</v>
      </c>
      <c r="CF60" s="9">
        <v>2.2238695329873983</v>
      </c>
    </row>
    <row r="61" spans="1:248">
      <c r="A61" s="47" t="s">
        <v>123</v>
      </c>
      <c r="B61" s="63" t="s">
        <v>7</v>
      </c>
      <c r="C61" s="4" t="s">
        <v>8</v>
      </c>
      <c r="D61" s="4" t="s">
        <v>208</v>
      </c>
      <c r="E61" s="4" t="s">
        <v>24</v>
      </c>
      <c r="F61" s="43" t="s">
        <v>124</v>
      </c>
      <c r="G61" s="4"/>
      <c r="H61" s="4"/>
      <c r="I61" s="4"/>
      <c r="J61" s="4"/>
      <c r="K61" s="4"/>
      <c r="L61" s="4">
        <v>0</v>
      </c>
      <c r="M61" s="4"/>
      <c r="N61" s="4">
        <v>575</v>
      </c>
      <c r="O61" s="4"/>
      <c r="P61" s="4"/>
      <c r="Q61" s="4"/>
      <c r="R61" s="49">
        <v>1400</v>
      </c>
      <c r="S61" s="4" t="s">
        <v>11</v>
      </c>
      <c r="T61" s="4">
        <v>354</v>
      </c>
      <c r="U61" s="4">
        <v>318</v>
      </c>
      <c r="V61" s="4">
        <v>182.9</v>
      </c>
      <c r="W61" s="4">
        <v>77.7</v>
      </c>
      <c r="X61" s="4">
        <v>45.4</v>
      </c>
      <c r="Y61" s="4">
        <v>17.399999999999999</v>
      </c>
      <c r="Z61" s="4">
        <v>17.8</v>
      </c>
      <c r="AA61" s="7">
        <v>10.6789811</v>
      </c>
      <c r="AB61" s="7">
        <v>316.19640690599999</v>
      </c>
      <c r="AC61" s="4"/>
      <c r="AD61" s="46"/>
      <c r="AQ61" s="10">
        <v>5</v>
      </c>
      <c r="AR61" s="7">
        <v>2.9289999999999998</v>
      </c>
      <c r="AS61" s="7">
        <v>191.768</v>
      </c>
      <c r="AT61" s="7">
        <v>1.6639999999999999</v>
      </c>
      <c r="AU61" s="7">
        <v>98.076999999999998</v>
      </c>
      <c r="AV61" s="7">
        <v>31.6</v>
      </c>
      <c r="AW61" s="7">
        <v>8.6</v>
      </c>
      <c r="AX61" s="7">
        <v>30.4</v>
      </c>
      <c r="AY61" s="7">
        <v>23.8</v>
      </c>
      <c r="AZ61" s="7">
        <v>40.799999999999997</v>
      </c>
      <c r="BA61" s="7">
        <v>53.4</v>
      </c>
      <c r="BB61" s="7">
        <v>53.5</v>
      </c>
      <c r="BC61" s="7">
        <v>0.40300000000000002</v>
      </c>
      <c r="BD61" s="7">
        <v>0.34399999999999997</v>
      </c>
      <c r="BE61" s="7" t="s">
        <v>248</v>
      </c>
      <c r="BF61" s="7">
        <v>0</v>
      </c>
      <c r="BG61" s="7" t="s">
        <v>248</v>
      </c>
      <c r="BH61" s="7" t="s">
        <v>248</v>
      </c>
      <c r="BI61" s="7">
        <v>0</v>
      </c>
      <c r="BJ61" s="7">
        <v>0</v>
      </c>
      <c r="BK61" s="7">
        <v>15.840999999999999</v>
      </c>
      <c r="BL61" s="7">
        <v>41.055</v>
      </c>
      <c r="BM61" s="7">
        <v>0.02</v>
      </c>
      <c r="BN61" s="7">
        <v>0.48299999999999998</v>
      </c>
      <c r="BO61" s="7">
        <v>39.799999999999997</v>
      </c>
      <c r="BP61" s="7">
        <v>29</v>
      </c>
      <c r="BQ61" s="7">
        <v>33.783783783783782</v>
      </c>
      <c r="BR61" s="7">
        <v>27.472527472527474</v>
      </c>
      <c r="BS61" s="7">
        <v>21.359000000000002</v>
      </c>
      <c r="BT61" s="7">
        <v>41.584000000000003</v>
      </c>
      <c r="BU61" s="7">
        <v>1.9E-2</v>
      </c>
      <c r="BV61" s="7">
        <v>0.247</v>
      </c>
      <c r="BW61" s="7">
        <v>23</v>
      </c>
      <c r="BX61" s="7">
        <v>21.9</v>
      </c>
      <c r="BY61" s="7">
        <v>25.773195876288661</v>
      </c>
      <c r="BZ61" s="7">
        <v>37.593984962406012</v>
      </c>
      <c r="CA61" s="7">
        <v>1.8856065367693275</v>
      </c>
      <c r="CB61" s="7">
        <v>1.6330974414806751</v>
      </c>
      <c r="CC61" s="7">
        <v>1.9493177387914231</v>
      </c>
      <c r="CD61" s="7">
        <v>2.5706940874035991</v>
      </c>
      <c r="CE61" s="7">
        <v>3.2644178454842216</v>
      </c>
      <c r="CF61" s="9">
        <v>3.1413612565445028</v>
      </c>
    </row>
    <row r="62" spans="1:248">
      <c r="A62" s="47" t="s">
        <v>125</v>
      </c>
      <c r="B62" s="63" t="s">
        <v>7</v>
      </c>
      <c r="C62" s="4" t="s">
        <v>8</v>
      </c>
      <c r="D62" s="4" t="s">
        <v>209</v>
      </c>
      <c r="E62" s="4" t="s">
        <v>9</v>
      </c>
      <c r="F62" s="43" t="s">
        <v>126</v>
      </c>
      <c r="G62" s="4"/>
      <c r="H62" s="4"/>
      <c r="I62" s="4"/>
      <c r="J62" s="4"/>
      <c r="K62" s="4"/>
      <c r="L62" s="4">
        <v>0</v>
      </c>
      <c r="M62" s="4"/>
      <c r="N62" s="4">
        <v>292</v>
      </c>
      <c r="O62" s="4"/>
      <c r="P62" s="4"/>
      <c r="Q62" s="4"/>
      <c r="R62" s="4">
        <v>361</v>
      </c>
      <c r="S62" s="4" t="s">
        <v>92</v>
      </c>
      <c r="T62" s="4">
        <v>225</v>
      </c>
      <c r="U62" s="4">
        <v>232</v>
      </c>
      <c r="V62" s="4">
        <v>39.799999999999997</v>
      </c>
      <c r="W62" s="4">
        <v>53.3</v>
      </c>
      <c r="X62" s="4">
        <v>39.700000000000003</v>
      </c>
      <c r="Y62" s="4">
        <v>18.5</v>
      </c>
      <c r="Z62" s="4">
        <v>26.5</v>
      </c>
      <c r="AA62" s="7">
        <v>14.491140189999999</v>
      </c>
      <c r="AB62" s="7">
        <v>192.39493457250001</v>
      </c>
      <c r="AC62" s="4"/>
      <c r="AD62" s="46"/>
      <c r="AQ62" s="10">
        <v>5</v>
      </c>
      <c r="AR62" s="7">
        <v>1.99</v>
      </c>
      <c r="AS62" s="7">
        <v>150.66</v>
      </c>
      <c r="AT62" s="7">
        <v>1.1479999999999999</v>
      </c>
      <c r="AU62" s="7">
        <v>64.171999999999997</v>
      </c>
      <c r="AV62" s="7">
        <v>12.2</v>
      </c>
      <c r="AW62" s="7">
        <v>36.9</v>
      </c>
      <c r="AX62" s="7">
        <v>46.4</v>
      </c>
      <c r="AY62" s="7">
        <v>33.6</v>
      </c>
      <c r="AZ62" s="7">
        <v>47.5</v>
      </c>
      <c r="BA62" s="7">
        <v>38.9</v>
      </c>
      <c r="BB62" s="7">
        <v>32.5</v>
      </c>
      <c r="BC62" s="7">
        <v>0.76</v>
      </c>
      <c r="BD62" s="7">
        <v>0.34300000000000003</v>
      </c>
      <c r="BE62" s="7">
        <v>1.2E-2</v>
      </c>
      <c r="BF62" s="7">
        <v>0.17899999999999999</v>
      </c>
      <c r="BG62" s="7">
        <v>20.399999999999999</v>
      </c>
      <c r="BH62" s="7">
        <v>45.7</v>
      </c>
      <c r="BI62" s="7">
        <v>52.631578947368418</v>
      </c>
      <c r="BJ62" s="7">
        <v>52.083333333333336</v>
      </c>
      <c r="BK62" s="7">
        <v>12.597</v>
      </c>
      <c r="BL62" s="7">
        <v>28.689</v>
      </c>
      <c r="BM62" s="7">
        <v>8.2000000000000003E-2</v>
      </c>
      <c r="BN62" s="7">
        <v>0.65</v>
      </c>
      <c r="BO62" s="7">
        <v>59.7</v>
      </c>
      <c r="BP62" s="7">
        <v>42.7</v>
      </c>
      <c r="BQ62" s="7">
        <v>35.211267605633807</v>
      </c>
      <c r="BR62" s="7">
        <v>28.571428571428573</v>
      </c>
      <c r="BS62" s="7">
        <v>17.823</v>
      </c>
      <c r="BT62" s="7">
        <v>25.968999999999998</v>
      </c>
      <c r="BU62" s="7">
        <v>3.5999999999999997E-2</v>
      </c>
      <c r="BV62" s="7">
        <v>0.314</v>
      </c>
      <c r="BW62" s="7">
        <v>35</v>
      </c>
      <c r="BX62" s="7">
        <v>25.7</v>
      </c>
      <c r="BY62" s="7">
        <v>32.051282051282051</v>
      </c>
      <c r="BZ62" s="7">
        <v>35.714285714285708</v>
      </c>
      <c r="CA62" s="7">
        <v>2.6929982046678633</v>
      </c>
      <c r="CB62" s="7">
        <v>2.9527559055118111</v>
      </c>
      <c r="CC62" s="7">
        <v>2.5751072961373391</v>
      </c>
      <c r="CD62" s="7">
        <v>2.6155187445510024</v>
      </c>
      <c r="CE62" s="7">
        <v>3.0769230769230771</v>
      </c>
      <c r="CF62" s="9">
        <v>2.8222013170272815</v>
      </c>
    </row>
    <row r="63" spans="1:248">
      <c r="A63" s="47" t="s">
        <v>159</v>
      </c>
      <c r="B63" s="63" t="s">
        <v>7</v>
      </c>
      <c r="C63" s="4" t="s">
        <v>8</v>
      </c>
      <c r="D63" s="4" t="s">
        <v>210</v>
      </c>
      <c r="E63" s="4" t="s">
        <v>9</v>
      </c>
      <c r="F63" s="43" t="s">
        <v>127</v>
      </c>
      <c r="G63" s="4"/>
      <c r="H63" s="4"/>
      <c r="I63" s="4"/>
      <c r="J63" s="4"/>
      <c r="K63" s="4"/>
      <c r="L63" s="4">
        <v>0</v>
      </c>
      <c r="M63" s="4"/>
      <c r="N63" s="4">
        <v>245</v>
      </c>
      <c r="O63" s="4">
        <v>305</v>
      </c>
      <c r="P63" s="4">
        <v>270</v>
      </c>
      <c r="Q63" s="4">
        <v>5.2936075187798491E-2</v>
      </c>
      <c r="R63" s="4">
        <v>287.5</v>
      </c>
      <c r="S63" s="4" t="s">
        <v>11</v>
      </c>
      <c r="T63" s="4">
        <v>229</v>
      </c>
      <c r="U63" s="4">
        <v>165.6</v>
      </c>
      <c r="V63" s="4">
        <v>33.6</v>
      </c>
      <c r="W63" s="4">
        <v>41.5</v>
      </c>
      <c r="X63" s="4">
        <v>49.6</v>
      </c>
      <c r="Y63" s="4">
        <v>17.7</v>
      </c>
      <c r="Z63" s="4">
        <v>13.2</v>
      </c>
      <c r="AA63" s="7">
        <v>25.33057724</v>
      </c>
      <c r="AB63" s="7">
        <v>170.99297812039998</v>
      </c>
      <c r="AC63" s="4"/>
      <c r="AD63" s="46"/>
      <c r="AQ63" s="10">
        <v>4</v>
      </c>
      <c r="AR63" s="7">
        <v>1.3879999999999999</v>
      </c>
      <c r="AS63" s="7">
        <v>146.86699999999999</v>
      </c>
      <c r="AT63" s="7">
        <v>0.84599999999999997</v>
      </c>
      <c r="AU63" s="7">
        <v>73.373999999999995</v>
      </c>
      <c r="AV63" s="7">
        <v>20.7</v>
      </c>
      <c r="AW63" s="7">
        <v>26.2</v>
      </c>
      <c r="AX63" s="7">
        <v>20.2</v>
      </c>
      <c r="AY63" s="7">
        <v>16.7</v>
      </c>
      <c r="AZ63" s="7">
        <v>34.5</v>
      </c>
      <c r="BA63" s="7">
        <v>33</v>
      </c>
      <c r="BB63" s="7">
        <v>36.9</v>
      </c>
      <c r="BC63" s="7">
        <v>0.22500000000000001</v>
      </c>
      <c r="BD63" s="7">
        <v>0.24</v>
      </c>
      <c r="BE63" s="7">
        <v>1.4999999999999999E-2</v>
      </c>
      <c r="BF63" s="7">
        <v>3.7999999999999999E-2</v>
      </c>
      <c r="BG63" s="7">
        <v>40.299999999999997</v>
      </c>
      <c r="BH63" s="7">
        <v>36.4</v>
      </c>
      <c r="BI63" s="7">
        <v>30</v>
      </c>
      <c r="BJ63" s="7">
        <v>20.689655172413794</v>
      </c>
      <c r="BK63" s="7">
        <v>11.21</v>
      </c>
      <c r="BL63" s="7">
        <v>23.939</v>
      </c>
      <c r="BM63" s="7">
        <v>0.03</v>
      </c>
      <c r="BN63" s="7">
        <v>0.40600000000000003</v>
      </c>
      <c r="BO63" s="7">
        <v>34.6</v>
      </c>
      <c r="BP63" s="7">
        <v>33.799999999999997</v>
      </c>
      <c r="BQ63" s="7">
        <v>33.783783783783782</v>
      </c>
      <c r="BR63" s="7">
        <v>30.487804878048781</v>
      </c>
      <c r="BS63" s="7">
        <v>11.268000000000001</v>
      </c>
      <c r="BT63" s="7">
        <v>19.713999999999999</v>
      </c>
      <c r="BU63" s="7">
        <v>8.6999999999999994E-2</v>
      </c>
      <c r="BV63" s="7">
        <v>0.33800000000000002</v>
      </c>
      <c r="BW63" s="7">
        <v>39.5</v>
      </c>
      <c r="BX63" s="7">
        <v>32.700000000000003</v>
      </c>
      <c r="BY63" s="7">
        <v>102.0408163265306</v>
      </c>
      <c r="BZ63" s="7">
        <v>45.045045045045043</v>
      </c>
      <c r="CA63" s="7">
        <v>3.1948881789137382</v>
      </c>
      <c r="CB63" s="7">
        <v>4</v>
      </c>
      <c r="CC63" s="7">
        <v>1.4612761811982464</v>
      </c>
      <c r="CD63" s="7">
        <v>2.3659305993690851</v>
      </c>
      <c r="CE63" s="7">
        <v>3.0643513789581207</v>
      </c>
      <c r="CF63" s="9">
        <v>4.3041606886657107</v>
      </c>
    </row>
    <row r="64" spans="1:248" s="65" customFormat="1">
      <c r="A64" s="47" t="s">
        <v>158</v>
      </c>
      <c r="B64" s="70" t="s">
        <v>7</v>
      </c>
      <c r="C64" s="50" t="s">
        <v>8</v>
      </c>
      <c r="D64" s="50" t="s">
        <v>211</v>
      </c>
      <c r="E64" s="50" t="s">
        <v>9</v>
      </c>
      <c r="F64" s="64" t="s">
        <v>128</v>
      </c>
      <c r="G64" s="50"/>
      <c r="H64" s="50"/>
      <c r="I64" s="50"/>
      <c r="J64" s="50"/>
      <c r="K64" s="50"/>
      <c r="L64" s="50">
        <v>0</v>
      </c>
      <c r="M64" s="50"/>
      <c r="N64" s="50">
        <v>322</v>
      </c>
      <c r="O64" s="50">
        <v>890</v>
      </c>
      <c r="P64" s="50">
        <v>1267</v>
      </c>
      <c r="Q64" s="50">
        <v>-0.15338660823852854</v>
      </c>
      <c r="R64" s="50">
        <v>1078.5</v>
      </c>
      <c r="S64" s="50" t="s">
        <v>11</v>
      </c>
      <c r="T64" s="50">
        <v>408</v>
      </c>
      <c r="U64" s="50">
        <v>290</v>
      </c>
      <c r="V64" s="50">
        <v>62.2</v>
      </c>
      <c r="W64" s="50">
        <v>43.2</v>
      </c>
      <c r="X64" s="50">
        <v>37.6</v>
      </c>
      <c r="Y64" s="50">
        <v>28.1</v>
      </c>
      <c r="Z64" s="50">
        <v>22.2</v>
      </c>
      <c r="AA64" s="65">
        <v>31.899052309999998</v>
      </c>
      <c r="AB64" s="65">
        <v>277.85186657520001</v>
      </c>
      <c r="AC64" s="50"/>
      <c r="AD64" s="66"/>
      <c r="AE64" s="67"/>
      <c r="AP64" s="68"/>
      <c r="AQ64" s="67">
        <v>4</v>
      </c>
      <c r="AR64" s="65">
        <v>2.7559999999999998</v>
      </c>
      <c r="AS64" s="65">
        <v>220.13899999999998</v>
      </c>
      <c r="AT64" s="65">
        <v>1.272</v>
      </c>
      <c r="AU64" s="65">
        <v>107.60299999999999</v>
      </c>
      <c r="AV64" s="65">
        <v>9.6</v>
      </c>
      <c r="AW64" s="65">
        <v>20.399999999999999</v>
      </c>
      <c r="AX64" s="65">
        <v>15.2</v>
      </c>
      <c r="AY64" s="65">
        <v>15.4</v>
      </c>
      <c r="AZ64" s="65">
        <v>33.9</v>
      </c>
      <c r="BA64" s="65">
        <v>35.5</v>
      </c>
      <c r="BB64" s="65">
        <v>72.099999999999994</v>
      </c>
      <c r="BC64" s="65">
        <v>0.50600000000000001</v>
      </c>
      <c r="BD64" s="65">
        <v>0.79500000000000004</v>
      </c>
      <c r="BE64" s="65">
        <v>8.9999999999999993E-3</v>
      </c>
      <c r="BF64" s="65">
        <v>0</v>
      </c>
      <c r="BG64" s="65" t="s">
        <v>248</v>
      </c>
      <c r="BH64" s="65">
        <v>18.5</v>
      </c>
      <c r="BI64" s="65">
        <v>0</v>
      </c>
      <c r="BJ64" s="65">
        <v>26.737967914438503</v>
      </c>
      <c r="BK64" s="65">
        <v>38.131</v>
      </c>
      <c r="BL64" s="65">
        <v>63.237000000000002</v>
      </c>
      <c r="BM64" s="65">
        <v>1.4999999999999999E-2</v>
      </c>
      <c r="BN64" s="65">
        <v>1.204</v>
      </c>
      <c r="BO64" s="65">
        <v>36.5</v>
      </c>
      <c r="BP64" s="65">
        <v>22.13</v>
      </c>
      <c r="BQ64" s="65">
        <v>26.178010471204189</v>
      </c>
      <c r="BR64" s="65">
        <v>19.762845849802371</v>
      </c>
      <c r="BS64" s="65">
        <v>27.942</v>
      </c>
      <c r="BT64" s="65">
        <v>113.166</v>
      </c>
      <c r="BU64" s="65">
        <v>7.0000000000000001E-3</v>
      </c>
      <c r="BV64" s="65">
        <v>2.0009999999999999</v>
      </c>
      <c r="BW64" s="65">
        <v>48.3</v>
      </c>
      <c r="BX64" s="65">
        <v>22.3</v>
      </c>
      <c r="BY64" s="65">
        <v>37.593984962406012</v>
      </c>
      <c r="BZ64" s="65">
        <v>27.932960893854748</v>
      </c>
      <c r="CA64" s="65">
        <v>1.294777729823047</v>
      </c>
      <c r="CB64" s="65">
        <v>1.8438844499078058</v>
      </c>
      <c r="CC64" s="65">
        <v>1.2458471760797343</v>
      </c>
      <c r="CD64" s="65">
        <v>2.8222013170272815</v>
      </c>
      <c r="CE64" s="65">
        <v>3.2967032967032965</v>
      </c>
      <c r="CF64" s="68">
        <v>3.8510911424903722</v>
      </c>
      <c r="CG64" s="67"/>
      <c r="DU64" s="69"/>
      <c r="FJ64" s="69"/>
      <c r="GY64" s="69"/>
    </row>
    <row r="65" spans="1:84">
      <c r="A65" s="47" t="s">
        <v>466</v>
      </c>
      <c r="B65" s="63" t="s">
        <v>7</v>
      </c>
      <c r="C65" s="4" t="s">
        <v>8</v>
      </c>
      <c r="D65" s="4" t="s">
        <v>212</v>
      </c>
      <c r="E65" s="4" t="s">
        <v>9</v>
      </c>
      <c r="F65" s="43" t="s">
        <v>129</v>
      </c>
      <c r="G65" s="4"/>
      <c r="H65" s="4"/>
      <c r="I65" s="4"/>
      <c r="J65" s="4"/>
      <c r="K65" s="4"/>
      <c r="L65" s="4">
        <v>0</v>
      </c>
      <c r="M65" s="4"/>
      <c r="N65" s="4">
        <v>194</v>
      </c>
      <c r="O65" s="4"/>
      <c r="P65" s="4"/>
      <c r="Q65" s="4"/>
      <c r="R65" s="4">
        <v>146</v>
      </c>
      <c r="S65" s="4" t="s">
        <v>11</v>
      </c>
      <c r="T65" s="4">
        <v>206</v>
      </c>
      <c r="U65" s="4">
        <v>125.9</v>
      </c>
      <c r="V65" s="4">
        <v>27.3</v>
      </c>
      <c r="W65" s="4">
        <v>33</v>
      </c>
      <c r="X65" s="4">
        <v>31.9</v>
      </c>
      <c r="Y65" s="4">
        <v>14.1</v>
      </c>
      <c r="Z65" s="4">
        <v>15.7</v>
      </c>
      <c r="AA65" s="7">
        <v>37.518749839999998</v>
      </c>
      <c r="AB65" s="7">
        <v>128.7113753296</v>
      </c>
      <c r="AC65" s="4"/>
      <c r="AD65" s="46"/>
      <c r="AQ65" s="10">
        <v>2</v>
      </c>
      <c r="AR65" s="7">
        <v>1.448</v>
      </c>
      <c r="AS65" s="7">
        <v>117.396</v>
      </c>
      <c r="AT65" s="7">
        <v>0.72699999999999998</v>
      </c>
      <c r="AU65" s="7">
        <v>59.207999999999998</v>
      </c>
      <c r="AV65" s="7">
        <v>17.2</v>
      </c>
      <c r="AW65" s="7">
        <v>12</v>
      </c>
      <c r="AX65" s="7">
        <v>25.8</v>
      </c>
      <c r="AY65" s="7">
        <v>19.5</v>
      </c>
      <c r="AZ65" s="7">
        <v>29.2</v>
      </c>
      <c r="BA65" s="7">
        <v>32.200000000000003</v>
      </c>
      <c r="BB65" s="7">
        <v>59.1</v>
      </c>
      <c r="BC65" s="7">
        <v>0.307</v>
      </c>
      <c r="BD65" s="7">
        <v>0.32</v>
      </c>
      <c r="BE65" s="7" t="s">
        <v>248</v>
      </c>
      <c r="BF65" s="7">
        <v>0</v>
      </c>
      <c r="BG65" s="7" t="s">
        <v>248</v>
      </c>
      <c r="BH65" s="7" t="s">
        <v>248</v>
      </c>
      <c r="BI65" s="7">
        <v>0</v>
      </c>
      <c r="BJ65" s="7">
        <v>0</v>
      </c>
      <c r="BK65" s="7">
        <v>12.122999999999999</v>
      </c>
      <c r="BL65" s="7">
        <v>23.981999999999999</v>
      </c>
      <c r="BM65" s="7">
        <v>4.4999999999999998E-2</v>
      </c>
      <c r="BN65" s="7">
        <v>0.61599999999999999</v>
      </c>
      <c r="BO65" s="7">
        <v>38.6</v>
      </c>
      <c r="BP65" s="7">
        <v>21.7</v>
      </c>
      <c r="BQ65" s="7">
        <v>33.783783783783782</v>
      </c>
      <c r="BR65" s="7">
        <v>27.027027027027028</v>
      </c>
      <c r="BS65" s="7">
        <v>11.702</v>
      </c>
      <c r="BT65" s="7">
        <v>23.516999999999999</v>
      </c>
      <c r="BU65" s="7">
        <v>2.3E-2</v>
      </c>
      <c r="BV65" s="7">
        <v>0.36599999999999999</v>
      </c>
      <c r="BW65" s="7">
        <v>34.1</v>
      </c>
      <c r="BX65" s="7">
        <v>15.5</v>
      </c>
      <c r="BY65" s="7">
        <v>37.878787878787875</v>
      </c>
      <c r="BZ65" s="7">
        <v>37.31343283582089</v>
      </c>
      <c r="CA65" s="7">
        <v>3.3149171270718232</v>
      </c>
      <c r="CB65" s="7">
        <v>4.8309178743961354</v>
      </c>
      <c r="CC65" s="7">
        <v>1.5600624024960998</v>
      </c>
      <c r="CD65" s="7">
        <v>2.9041626331074544</v>
      </c>
      <c r="CE65" s="7">
        <v>4.2253521126760569</v>
      </c>
      <c r="CF65" s="9">
        <v>3.5211267605633805</v>
      </c>
    </row>
    <row r="66" spans="1:84">
      <c r="A66" s="47" t="s">
        <v>130</v>
      </c>
      <c r="B66" s="63" t="s">
        <v>7</v>
      </c>
      <c r="C66" s="4" t="s">
        <v>8</v>
      </c>
      <c r="D66" s="4" t="s">
        <v>213</v>
      </c>
      <c r="E66" s="4" t="s">
        <v>15</v>
      </c>
      <c r="F66" s="43" t="s">
        <v>131</v>
      </c>
      <c r="G66" s="4"/>
      <c r="H66" s="4"/>
      <c r="I66" s="4"/>
      <c r="J66" s="4"/>
      <c r="K66" s="4"/>
      <c r="L66" s="4">
        <v>0</v>
      </c>
      <c r="M66" s="4"/>
      <c r="N66" s="4">
        <v>152</v>
      </c>
      <c r="O66" s="4">
        <v>117</v>
      </c>
      <c r="P66" s="4">
        <v>106</v>
      </c>
      <c r="Q66" s="4">
        <v>4.2879996481391437E-2</v>
      </c>
      <c r="R66" s="4">
        <v>111.5</v>
      </c>
      <c r="S66" s="4" t="s">
        <v>11</v>
      </c>
      <c r="T66" s="4">
        <v>213</v>
      </c>
      <c r="U66" s="4">
        <v>163.80000000000001</v>
      </c>
      <c r="V66" s="4">
        <v>24</v>
      </c>
      <c r="W66" s="4">
        <v>29.5</v>
      </c>
      <c r="X66" s="4">
        <v>20.9</v>
      </c>
      <c r="Y66" s="4">
        <v>9.8000000000000007</v>
      </c>
      <c r="Z66" s="4">
        <v>7.7</v>
      </c>
      <c r="AA66" s="7">
        <v>49.201626640000001</v>
      </c>
      <c r="AB66" s="7">
        <v>108.20053525680001</v>
      </c>
      <c r="AC66" s="4"/>
      <c r="AD66" s="46"/>
      <c r="AQ66" s="10">
        <v>3</v>
      </c>
      <c r="AR66" s="7">
        <v>1.641</v>
      </c>
      <c r="AS66" s="7">
        <v>124.867</v>
      </c>
      <c r="AT66" s="7">
        <v>0.81799999999999995</v>
      </c>
      <c r="AU66" s="7">
        <v>62.908000000000001</v>
      </c>
      <c r="AV66" s="7">
        <v>20.2</v>
      </c>
      <c r="AW66" s="7">
        <v>12.3</v>
      </c>
      <c r="AX66" s="7">
        <v>31.6</v>
      </c>
      <c r="AY66" s="7">
        <v>27.2</v>
      </c>
      <c r="AZ66" s="7">
        <v>46.8</v>
      </c>
      <c r="BA66" s="7">
        <v>41.6</v>
      </c>
      <c r="BB66" s="7">
        <v>48.8</v>
      </c>
      <c r="BC66" s="7">
        <v>0.21199999999999999</v>
      </c>
      <c r="BD66" s="7">
        <v>0.22600000000000001</v>
      </c>
      <c r="BE66" s="7">
        <v>1.2E-2</v>
      </c>
      <c r="BF66" s="7">
        <v>6.4000000000000001E-2</v>
      </c>
      <c r="BG66" s="7">
        <v>37.4</v>
      </c>
      <c r="BH66" s="7">
        <v>36.200000000000003</v>
      </c>
      <c r="BI66" s="7">
        <v>53.191489361702125</v>
      </c>
      <c r="BJ66" s="7">
        <v>47.61904761904762</v>
      </c>
      <c r="BK66" s="7">
        <v>11.44</v>
      </c>
      <c r="BL66" s="7">
        <v>27.329000000000001</v>
      </c>
      <c r="BM66" s="7">
        <v>8.7999999999999995E-2</v>
      </c>
      <c r="BN66" s="7">
        <v>0.54100000000000004</v>
      </c>
      <c r="BO66" s="7">
        <v>41.8</v>
      </c>
      <c r="BP66" s="7">
        <v>33.799999999999997</v>
      </c>
      <c r="BQ66" s="7">
        <v>36.231884057971008</v>
      </c>
      <c r="BR66" s="7">
        <v>28.08988764044944</v>
      </c>
      <c r="BS66" s="7">
        <v>12.353999999999999</v>
      </c>
      <c r="BT66" s="7">
        <v>27.21</v>
      </c>
      <c r="BU66" s="7">
        <v>3.1E-2</v>
      </c>
      <c r="BV66" s="7">
        <v>0.49299999999999999</v>
      </c>
      <c r="BW66" s="7">
        <v>35</v>
      </c>
      <c r="BX66" s="7">
        <v>29.7</v>
      </c>
      <c r="BY66" s="7">
        <v>39.0625</v>
      </c>
      <c r="BZ66" s="7">
        <v>35.714285714285708</v>
      </c>
      <c r="CA66" s="7">
        <v>2.6109660574412534</v>
      </c>
      <c r="CB66" s="7">
        <v>3.6855036855036856</v>
      </c>
      <c r="CC66" s="7">
        <v>2.2123893805309733</v>
      </c>
      <c r="CD66" s="7">
        <v>2.1367521367521367</v>
      </c>
      <c r="CE66" s="7">
        <v>3.0674846625766872</v>
      </c>
      <c r="CF66" s="9">
        <v>2.1929824561403506</v>
      </c>
    </row>
    <row r="67" spans="1:84">
      <c r="A67" s="47" t="s">
        <v>132</v>
      </c>
      <c r="B67" s="63" t="s">
        <v>7</v>
      </c>
      <c r="C67" s="4" t="s">
        <v>8</v>
      </c>
      <c r="D67" s="4" t="s">
        <v>214</v>
      </c>
      <c r="E67" s="4" t="s">
        <v>9</v>
      </c>
      <c r="F67" s="43" t="s">
        <v>133</v>
      </c>
      <c r="G67" s="4"/>
      <c r="H67" s="4"/>
      <c r="I67" s="4"/>
      <c r="J67" s="4"/>
      <c r="K67" s="4"/>
      <c r="L67" s="4">
        <v>0</v>
      </c>
      <c r="M67" s="4"/>
      <c r="N67" s="4">
        <v>385</v>
      </c>
      <c r="O67" s="4">
        <v>1311</v>
      </c>
      <c r="P67" s="4">
        <v>1090</v>
      </c>
      <c r="Q67" s="4">
        <v>8.0176193749460681E-2</v>
      </c>
      <c r="R67" s="4">
        <v>1200.5</v>
      </c>
      <c r="S67" s="4" t="s">
        <v>11</v>
      </c>
      <c r="T67" s="4">
        <v>338</v>
      </c>
      <c r="U67" s="4">
        <v>266</v>
      </c>
      <c r="V67" s="4">
        <v>67.8</v>
      </c>
      <c r="W67" s="4">
        <v>68.7</v>
      </c>
      <c r="X67" s="4">
        <v>156.30000000000001</v>
      </c>
      <c r="Y67" s="4">
        <v>37.799999999999997</v>
      </c>
      <c r="Z67" s="4">
        <v>88.7</v>
      </c>
      <c r="AA67" s="7">
        <v>21.825475000000001</v>
      </c>
      <c r="AB67" s="7">
        <v>264.2298945</v>
      </c>
      <c r="AC67" s="4"/>
      <c r="AD67" s="46"/>
      <c r="AQ67" s="10">
        <v>5</v>
      </c>
      <c r="AR67" s="7">
        <v>2.8479999999999999</v>
      </c>
      <c r="AS67" s="7">
        <v>185.33600000000001</v>
      </c>
      <c r="AT67" s="7">
        <v>1.46</v>
      </c>
      <c r="AU67" s="7">
        <v>88.369</v>
      </c>
      <c r="AV67" s="7">
        <v>22</v>
      </c>
      <c r="AW67" s="7">
        <v>15.8</v>
      </c>
      <c r="AX67" s="7">
        <v>23.2</v>
      </c>
      <c r="AY67" s="7">
        <v>22.1</v>
      </c>
      <c r="AZ67" s="7">
        <v>36.6</v>
      </c>
      <c r="BA67" s="7">
        <v>42.6</v>
      </c>
      <c r="BB67" s="7">
        <v>38</v>
      </c>
      <c r="BC67" s="7">
        <v>0.42199999999999999</v>
      </c>
      <c r="BD67" s="7">
        <v>0.50800000000000001</v>
      </c>
      <c r="BE67" s="7">
        <v>0.02</v>
      </c>
      <c r="BF67" s="7">
        <v>9.4E-2</v>
      </c>
      <c r="BG67" s="7">
        <v>45.6</v>
      </c>
      <c r="BH67" s="7">
        <v>32.200000000000003</v>
      </c>
      <c r="BI67" s="7">
        <v>73.529411764705884</v>
      </c>
      <c r="BJ67" s="7">
        <v>45.045045045045043</v>
      </c>
      <c r="BK67" s="7">
        <v>19.992999999999999</v>
      </c>
      <c r="BL67" s="7">
        <v>32.250999999999998</v>
      </c>
      <c r="BM67" s="7">
        <v>8.1000000000000003E-2</v>
      </c>
      <c r="BN67" s="7">
        <v>0.40600000000000003</v>
      </c>
      <c r="BO67" s="7">
        <v>51.3</v>
      </c>
      <c r="BP67" s="7">
        <v>32.5</v>
      </c>
      <c r="BQ67" s="7">
        <v>34.013605442176875</v>
      </c>
      <c r="BR67" s="7">
        <v>24.390243902439025</v>
      </c>
      <c r="BS67" s="7">
        <v>23.32</v>
      </c>
      <c r="BT67" s="7">
        <v>31.960999999999999</v>
      </c>
      <c r="BU67" s="7">
        <v>2.9000000000000001E-2</v>
      </c>
      <c r="BV67" s="7">
        <v>0.439</v>
      </c>
      <c r="BW67" s="7">
        <v>44.7</v>
      </c>
      <c r="BX67" s="7">
        <v>33.6</v>
      </c>
      <c r="BY67" s="7">
        <v>30.303030303030301</v>
      </c>
      <c r="BZ67" s="7">
        <v>21.008403361344538</v>
      </c>
      <c r="CA67" s="7">
        <v>4.8</v>
      </c>
      <c r="CB67" s="7">
        <v>3.1578947368421053</v>
      </c>
      <c r="CC67" s="7">
        <v>1.4367816091954022</v>
      </c>
      <c r="CD67" s="7">
        <v>1.7452006980802792</v>
      </c>
      <c r="CE67" s="7">
        <v>2.512562814070352</v>
      </c>
      <c r="CF67" s="9">
        <v>2.8169014084507045</v>
      </c>
    </row>
    <row r="68" spans="1:84">
      <c r="A68" s="47" t="s">
        <v>134</v>
      </c>
      <c r="B68" s="63" t="s">
        <v>7</v>
      </c>
      <c r="C68" s="4" t="s">
        <v>8</v>
      </c>
      <c r="D68" s="4" t="s">
        <v>215</v>
      </c>
      <c r="E68" s="4" t="s">
        <v>15</v>
      </c>
      <c r="F68" s="43" t="s">
        <v>135</v>
      </c>
      <c r="G68" s="4"/>
      <c r="H68" s="4"/>
      <c r="I68" s="4"/>
      <c r="J68" s="4"/>
      <c r="K68" s="4"/>
      <c r="L68" s="4">
        <v>0</v>
      </c>
      <c r="M68" s="4"/>
      <c r="N68" s="4">
        <v>290</v>
      </c>
      <c r="O68" s="4"/>
      <c r="P68" s="4"/>
      <c r="Q68" s="4"/>
      <c r="R68" s="4">
        <v>210</v>
      </c>
      <c r="S68" s="4" t="s">
        <v>11</v>
      </c>
      <c r="T68" s="4">
        <v>206</v>
      </c>
      <c r="U68" s="4">
        <v>139.4</v>
      </c>
      <c r="V68" s="4">
        <v>53.1</v>
      </c>
      <c r="W68" s="4">
        <v>43.4</v>
      </c>
      <c r="X68" s="4">
        <v>53.7</v>
      </c>
      <c r="Y68" s="4">
        <v>10.8</v>
      </c>
      <c r="Z68" s="4">
        <v>10.1</v>
      </c>
      <c r="AA68" s="7">
        <v>15.97622177</v>
      </c>
      <c r="AB68" s="7">
        <v>173.08898315380003</v>
      </c>
      <c r="AC68" s="4"/>
      <c r="AD68" s="46"/>
      <c r="AQ68" s="10">
        <v>3</v>
      </c>
      <c r="AR68" s="7">
        <v>1.4510000000000001</v>
      </c>
      <c r="AS68" s="7">
        <v>115.298</v>
      </c>
      <c r="AT68" s="7">
        <v>0.73299999999999998</v>
      </c>
      <c r="AU68" s="7">
        <v>57.154000000000003</v>
      </c>
      <c r="AV68" s="7">
        <v>13.9</v>
      </c>
      <c r="AW68" s="7">
        <v>31.4</v>
      </c>
      <c r="AX68" s="7">
        <v>15.4</v>
      </c>
      <c r="AY68" s="7">
        <v>16.5</v>
      </c>
      <c r="AZ68" s="7">
        <v>42.92</v>
      </c>
      <c r="BA68" s="7">
        <v>39.700000000000003</v>
      </c>
      <c r="BB68" s="7">
        <v>58.51</v>
      </c>
      <c r="BC68" s="7" t="s">
        <v>248</v>
      </c>
      <c r="BD68" s="7" t="s">
        <v>248</v>
      </c>
      <c r="BE68" s="7" t="s">
        <v>248</v>
      </c>
      <c r="BF68" s="7" t="s">
        <v>248</v>
      </c>
      <c r="BG68" s="7" t="s">
        <v>248</v>
      </c>
      <c r="BH68" s="7" t="s">
        <v>248</v>
      </c>
      <c r="BI68" s="7" t="s">
        <v>248</v>
      </c>
      <c r="BJ68" s="7" t="s">
        <v>248</v>
      </c>
      <c r="BK68" s="7">
        <v>19.691999999999997</v>
      </c>
      <c r="BL68" s="7">
        <v>22.222999999999999</v>
      </c>
      <c r="BM68" s="7">
        <v>4.9000000000000002E-2</v>
      </c>
      <c r="BN68" s="7">
        <v>0.34599999999999997</v>
      </c>
      <c r="BO68" s="7">
        <v>56.6</v>
      </c>
      <c r="BP68" s="7">
        <v>30</v>
      </c>
      <c r="BQ68" s="7">
        <v>54.347826086956523</v>
      </c>
      <c r="BR68" s="7">
        <v>45.045045045045043</v>
      </c>
      <c r="BS68" s="7">
        <v>18.085999999999999</v>
      </c>
      <c r="BT68" s="7">
        <v>21.507999999999999</v>
      </c>
      <c r="BU68" s="7">
        <v>0.01</v>
      </c>
      <c r="BV68" s="7">
        <v>0.56299999999999994</v>
      </c>
      <c r="BW68" s="7">
        <v>40.799999999999997</v>
      </c>
      <c r="BX68" s="7">
        <v>33.4</v>
      </c>
      <c r="BY68" s="7">
        <v>53.763440860215056</v>
      </c>
      <c r="BZ68" s="7">
        <v>39.682539682539684</v>
      </c>
      <c r="CA68" s="7">
        <v>5.964214711729622</v>
      </c>
      <c r="CB68" s="7">
        <v>1.7647058823529411</v>
      </c>
      <c r="CC68" s="7">
        <v>1.3901760889712698</v>
      </c>
      <c r="CD68" s="7">
        <v>3.5252643948296125</v>
      </c>
      <c r="CE68" s="7">
        <v>3.1088082901554404</v>
      </c>
      <c r="CF68" s="9">
        <v>4.9668874172185431</v>
      </c>
    </row>
    <row r="69" spans="1:84">
      <c r="A69" s="47" t="s">
        <v>490</v>
      </c>
      <c r="B69" s="63" t="s">
        <v>7</v>
      </c>
      <c r="C69" s="4" t="s">
        <v>8</v>
      </c>
      <c r="D69" s="4" t="s">
        <v>216</v>
      </c>
      <c r="E69" s="4" t="s">
        <v>9</v>
      </c>
      <c r="F69" s="43" t="s">
        <v>136</v>
      </c>
      <c r="G69" s="4"/>
      <c r="H69" s="4"/>
      <c r="I69" s="4"/>
      <c r="J69" s="4"/>
      <c r="K69" s="4"/>
      <c r="L69" s="4">
        <v>0</v>
      </c>
      <c r="M69" s="4"/>
      <c r="N69" s="4">
        <v>142</v>
      </c>
      <c r="O69" s="4"/>
      <c r="P69" s="4"/>
      <c r="Q69" s="4"/>
      <c r="R69" s="4">
        <v>89.7</v>
      </c>
      <c r="S69" s="4" t="s">
        <v>11</v>
      </c>
      <c r="T69" s="4">
        <v>133</v>
      </c>
      <c r="U69" s="4">
        <v>146.9</v>
      </c>
      <c r="V69" s="4">
        <v>24.6</v>
      </c>
      <c r="W69" s="4">
        <v>18.7</v>
      </c>
      <c r="X69" s="4">
        <v>22.7</v>
      </c>
      <c r="Y69" s="4">
        <v>15.8</v>
      </c>
      <c r="Z69" s="4">
        <v>11.3</v>
      </c>
      <c r="AA69" s="7">
        <v>33.188105640000003</v>
      </c>
      <c r="AB69" s="7">
        <v>88.859819498800022</v>
      </c>
      <c r="AC69" s="4"/>
      <c r="AD69" s="46"/>
      <c r="AQ69" s="10">
        <v>5</v>
      </c>
      <c r="AR69" s="7">
        <v>1.2649999999999999</v>
      </c>
      <c r="AS69" s="7">
        <v>82.95</v>
      </c>
      <c r="AT69" s="7">
        <v>0.73399999999999999</v>
      </c>
      <c r="AU69" s="7">
        <v>41.497999999999998</v>
      </c>
      <c r="AV69" s="7">
        <v>29.2</v>
      </c>
      <c r="AW69" s="7">
        <v>23.7</v>
      </c>
      <c r="AX69" s="7">
        <v>29.7</v>
      </c>
      <c r="AY69" s="7">
        <v>9.9</v>
      </c>
      <c r="AZ69" s="7">
        <v>36.5</v>
      </c>
      <c r="BA69" s="7">
        <v>27.9</v>
      </c>
      <c r="BB69" s="7">
        <v>71</v>
      </c>
      <c r="BC69" s="7">
        <v>0.39700000000000002</v>
      </c>
      <c r="BD69" s="7">
        <v>0.42799999999999999</v>
      </c>
      <c r="BE69" s="7">
        <v>0.01</v>
      </c>
      <c r="BF69" s="7">
        <v>2.7E-2</v>
      </c>
      <c r="BG69" s="7">
        <v>28</v>
      </c>
      <c r="BH69" s="7">
        <v>49.9</v>
      </c>
      <c r="BI69" s="7">
        <v>57.471264367816097</v>
      </c>
      <c r="BJ69" s="7">
        <v>64.935064935064929</v>
      </c>
      <c r="BK69" s="7">
        <v>16.440999999999999</v>
      </c>
      <c r="BL69" s="7">
        <v>18.137000000000004</v>
      </c>
      <c r="BM69" s="7">
        <v>6.2E-2</v>
      </c>
      <c r="BN69" s="7">
        <v>0.46899999999999997</v>
      </c>
      <c r="BO69" s="7">
        <v>43</v>
      </c>
      <c r="BP69" s="7">
        <v>34.6</v>
      </c>
      <c r="BQ69" s="7">
        <v>37.593984962406012</v>
      </c>
      <c r="BR69" s="7">
        <v>30.487804878048781</v>
      </c>
      <c r="BS69" s="7">
        <v>9.077</v>
      </c>
      <c r="BT69" s="7">
        <v>15.667999999999999</v>
      </c>
      <c r="BU69" s="7">
        <v>4.2999999999999997E-2</v>
      </c>
      <c r="BV69" s="7">
        <v>0.35299999999999998</v>
      </c>
      <c r="BW69" s="7">
        <v>28.5</v>
      </c>
      <c r="BX69" s="7">
        <v>21.9</v>
      </c>
      <c r="BY69" s="7">
        <v>34.482758620689658</v>
      </c>
      <c r="BZ69" s="7">
        <v>27.027027027027028</v>
      </c>
      <c r="CA69" s="7">
        <v>6.7114093959731544</v>
      </c>
      <c r="CB69" s="7">
        <v>2.8957528957528957</v>
      </c>
      <c r="CC69" s="7">
        <v>0.72063415805909192</v>
      </c>
      <c r="CD69" s="7">
        <v>2.4057738572574174</v>
      </c>
      <c r="CE69" s="7">
        <v>0.45269352648257133</v>
      </c>
      <c r="CF69" s="9">
        <v>3.278688524590164</v>
      </c>
    </row>
    <row r="70" spans="1:84">
      <c r="A70" s="47" t="s">
        <v>137</v>
      </c>
      <c r="B70" s="63" t="s">
        <v>7</v>
      </c>
      <c r="C70" s="4" t="s">
        <v>8</v>
      </c>
      <c r="D70" s="4" t="s">
        <v>217</v>
      </c>
      <c r="E70" s="4" t="s">
        <v>15</v>
      </c>
      <c r="F70" s="43" t="s">
        <v>138</v>
      </c>
      <c r="G70" s="4"/>
      <c r="H70" s="4"/>
      <c r="I70" s="4"/>
      <c r="J70" s="4"/>
      <c r="K70" s="4"/>
      <c r="L70" s="4">
        <v>0</v>
      </c>
      <c r="M70" s="4"/>
      <c r="N70" s="4">
        <v>87</v>
      </c>
      <c r="O70" s="4"/>
      <c r="P70" s="4"/>
      <c r="Q70" s="4"/>
      <c r="R70" s="4">
        <v>41.4</v>
      </c>
      <c r="S70" s="4" t="s">
        <v>11</v>
      </c>
      <c r="T70" s="4">
        <v>89.6</v>
      </c>
      <c r="U70" s="4">
        <v>225</v>
      </c>
      <c r="V70" s="4">
        <v>22.9</v>
      </c>
      <c r="W70" s="4">
        <v>23.06</v>
      </c>
      <c r="X70" s="4">
        <v>12.3</v>
      </c>
      <c r="Y70" s="4">
        <v>8</v>
      </c>
      <c r="Z70" s="4">
        <v>8.1</v>
      </c>
      <c r="AA70" s="7">
        <v>29.376548060000001</v>
      </c>
      <c r="AB70" s="7">
        <v>632.78612938239985</v>
      </c>
      <c r="AC70" s="4"/>
      <c r="AD70" s="46"/>
      <c r="AQ70" s="10">
        <v>4</v>
      </c>
      <c r="AR70" s="7">
        <v>0.64800000000000002</v>
      </c>
      <c r="AS70" s="7">
        <v>48.817999999999998</v>
      </c>
      <c r="AT70" s="7">
        <v>0.38900000000000001</v>
      </c>
      <c r="AU70" s="7">
        <v>26.678999999999998</v>
      </c>
      <c r="AV70" s="7">
        <v>18.8</v>
      </c>
      <c r="AW70" s="7">
        <v>27.3</v>
      </c>
      <c r="AX70" s="7">
        <v>32.1</v>
      </c>
      <c r="AY70" s="7">
        <v>25.4</v>
      </c>
      <c r="AZ70" s="7">
        <v>32.700000000000003</v>
      </c>
      <c r="BA70" s="7">
        <v>25.5</v>
      </c>
      <c r="BB70" s="7">
        <v>39.4</v>
      </c>
      <c r="BC70" s="7">
        <v>0.123</v>
      </c>
      <c r="BD70" s="7">
        <v>0.18099999999999999</v>
      </c>
      <c r="BE70" s="7">
        <v>5.0000000000000001E-3</v>
      </c>
      <c r="BF70" s="7">
        <v>0.02</v>
      </c>
      <c r="BG70" s="7">
        <v>41.4</v>
      </c>
      <c r="BH70" s="7">
        <v>41.2</v>
      </c>
      <c r="BI70" s="7">
        <v>53.191489361702125</v>
      </c>
      <c r="BJ70" s="7">
        <v>71.428571428571416</v>
      </c>
      <c r="BK70" s="7">
        <v>7.976</v>
      </c>
      <c r="BL70" s="7">
        <v>13.365</v>
      </c>
      <c r="BM70" s="7">
        <v>0.05</v>
      </c>
      <c r="BN70" s="7">
        <v>0.38400000000000001</v>
      </c>
      <c r="BO70" s="7">
        <v>49.8</v>
      </c>
      <c r="BP70" s="7">
        <v>32.4</v>
      </c>
      <c r="BQ70" s="7">
        <v>36.231884057971008</v>
      </c>
      <c r="BR70" s="7">
        <v>31.446540880503143</v>
      </c>
      <c r="BS70" s="7">
        <v>8.0359999999999996</v>
      </c>
      <c r="BT70" s="7">
        <v>11.891</v>
      </c>
      <c r="BU70" s="7">
        <v>8.9999999999999993E-3</v>
      </c>
      <c r="BV70" s="7">
        <v>0.52</v>
      </c>
      <c r="BW70" s="7">
        <v>32.799999999999997</v>
      </c>
      <c r="BX70" s="7">
        <v>24.7</v>
      </c>
      <c r="BY70" s="7">
        <v>37.037037037037038</v>
      </c>
      <c r="BZ70" s="7">
        <v>29.069767441860467</v>
      </c>
      <c r="CA70" s="7">
        <v>2.8517110266159693</v>
      </c>
      <c r="CB70" s="7">
        <v>3.5377358490566038</v>
      </c>
      <c r="CC70" s="7">
        <v>2.915451895043732</v>
      </c>
      <c r="CD70" s="7">
        <v>6.4516129032258061</v>
      </c>
      <c r="CE70" s="7">
        <v>3.134796238244514</v>
      </c>
      <c r="CF70" s="9">
        <v>4.0650406504065044</v>
      </c>
    </row>
    <row r="71" spans="1:84">
      <c r="A71" s="47" t="s">
        <v>139</v>
      </c>
      <c r="B71" s="63" t="s">
        <v>7</v>
      </c>
      <c r="C71" s="4" t="s">
        <v>8</v>
      </c>
      <c r="D71" s="4" t="s">
        <v>218</v>
      </c>
      <c r="E71" s="4" t="s">
        <v>15</v>
      </c>
      <c r="F71" s="43" t="s">
        <v>140</v>
      </c>
      <c r="G71" s="4"/>
      <c r="H71" s="4"/>
      <c r="I71" s="5" t="s">
        <v>7</v>
      </c>
      <c r="J71" s="4"/>
      <c r="K71" s="4"/>
      <c r="L71" s="4">
        <v>3</v>
      </c>
      <c r="M71" s="4" t="s">
        <v>34</v>
      </c>
      <c r="N71" s="4">
        <v>584</v>
      </c>
      <c r="O71" s="4">
        <v>5460</v>
      </c>
      <c r="P71" s="4">
        <v>4500</v>
      </c>
      <c r="Q71" s="4">
        <v>8.3980128929393563E-2</v>
      </c>
      <c r="R71" s="4">
        <v>4980</v>
      </c>
      <c r="S71" s="4" t="s">
        <v>11</v>
      </c>
      <c r="T71" s="4">
        <v>326</v>
      </c>
      <c r="U71" s="4">
        <v>42.5</v>
      </c>
      <c r="V71" s="4">
        <v>91.6</v>
      </c>
      <c r="W71" s="4">
        <v>107.8</v>
      </c>
      <c r="X71" s="4">
        <v>72.7</v>
      </c>
      <c r="Y71" s="4">
        <v>15.8</v>
      </c>
      <c r="Z71" s="4">
        <v>21.6</v>
      </c>
      <c r="AA71" s="7">
        <v>49.266024729999998</v>
      </c>
      <c r="AB71" s="7">
        <v>165.3927593802</v>
      </c>
      <c r="AC71" s="4"/>
      <c r="AD71" s="46"/>
      <c r="AQ71" s="10">
        <v>1</v>
      </c>
      <c r="AR71" s="7">
        <v>2.8719999999999999</v>
      </c>
      <c r="AS71" s="7">
        <v>138.12100000000001</v>
      </c>
      <c r="AT71" s="7">
        <v>1.79</v>
      </c>
      <c r="AU71" s="7">
        <v>69.001000000000005</v>
      </c>
      <c r="AV71" s="7" t="s">
        <v>248</v>
      </c>
      <c r="AW71" s="7">
        <v>16</v>
      </c>
      <c r="AX71" s="7">
        <v>21.5</v>
      </c>
      <c r="AY71" s="7">
        <v>14.5</v>
      </c>
      <c r="AZ71" s="7">
        <v>29.3</v>
      </c>
      <c r="BA71" s="7">
        <v>13.3</v>
      </c>
      <c r="BB71" s="7">
        <v>29.8</v>
      </c>
      <c r="BC71" s="7" t="s">
        <v>248</v>
      </c>
      <c r="BD71" s="7" t="s">
        <v>248</v>
      </c>
      <c r="BE71" s="7" t="s">
        <v>248</v>
      </c>
      <c r="BF71" s="7" t="s">
        <v>248</v>
      </c>
      <c r="BG71" s="7" t="s">
        <v>248</v>
      </c>
      <c r="BH71" s="7" t="s">
        <v>248</v>
      </c>
      <c r="BI71" s="7" t="s">
        <v>248</v>
      </c>
      <c r="BJ71" s="7" t="s">
        <v>248</v>
      </c>
      <c r="BK71" s="7">
        <v>20</v>
      </c>
      <c r="BL71" s="7">
        <v>23.8</v>
      </c>
      <c r="BM71" s="7">
        <v>7.0000000000000007E-2</v>
      </c>
      <c r="BN71" s="7">
        <v>0.67300000000000004</v>
      </c>
      <c r="BO71" s="7">
        <v>37.200000000000003</v>
      </c>
      <c r="BP71" s="7">
        <v>17.5</v>
      </c>
      <c r="BQ71" s="7">
        <v>41.666666666666671</v>
      </c>
      <c r="BR71" s="7">
        <v>28.248587570621471</v>
      </c>
      <c r="BS71" s="7">
        <v>23.1</v>
      </c>
      <c r="BT71" s="7">
        <v>33.6</v>
      </c>
      <c r="BU71" s="7">
        <v>8.0000000000000002E-3</v>
      </c>
      <c r="BV71" s="7">
        <v>0.56600000000000006</v>
      </c>
      <c r="BW71" s="7">
        <v>26.9</v>
      </c>
      <c r="BX71" s="7">
        <v>16.899999999999999</v>
      </c>
      <c r="BY71" s="7">
        <v>47.61904761904762</v>
      </c>
      <c r="BZ71" s="7">
        <v>29.069767441860467</v>
      </c>
      <c r="CA71" s="7">
        <v>2.6408450704225355</v>
      </c>
      <c r="CB71" s="7">
        <v>3.6452004860267317</v>
      </c>
      <c r="CC71" s="7">
        <v>1.9493177387914231</v>
      </c>
      <c r="CD71" s="7">
        <v>2.7548209366391188</v>
      </c>
      <c r="CE71" s="7">
        <v>1.7142857142857142</v>
      </c>
      <c r="CF71" s="9">
        <v>2.8517110266159693</v>
      </c>
    </row>
    <row r="72" spans="1:84">
      <c r="A72" s="47" t="s">
        <v>141</v>
      </c>
      <c r="B72" s="63" t="s">
        <v>7</v>
      </c>
      <c r="C72" s="4" t="s">
        <v>8</v>
      </c>
      <c r="D72" s="4" t="s">
        <v>219</v>
      </c>
      <c r="E72" s="4" t="s">
        <v>15</v>
      </c>
      <c r="F72" s="43" t="s">
        <v>142</v>
      </c>
      <c r="G72" s="4"/>
      <c r="H72" s="4"/>
      <c r="I72" s="4"/>
      <c r="J72" s="4"/>
      <c r="K72" s="4"/>
      <c r="L72" s="4">
        <v>0</v>
      </c>
      <c r="M72" s="4"/>
      <c r="N72" s="4">
        <v>229</v>
      </c>
      <c r="O72" s="4"/>
      <c r="P72" s="4"/>
      <c r="Q72" s="4"/>
      <c r="R72" s="4">
        <v>255</v>
      </c>
      <c r="S72" s="4" t="s">
        <v>11</v>
      </c>
      <c r="T72" s="4">
        <v>265</v>
      </c>
      <c r="U72" s="4">
        <v>207</v>
      </c>
      <c r="V72" s="4">
        <v>30</v>
      </c>
      <c r="W72" s="4">
        <v>42.1</v>
      </c>
      <c r="X72" s="4">
        <v>45.5</v>
      </c>
      <c r="Y72" s="4">
        <v>18.3</v>
      </c>
      <c r="Z72" s="4">
        <v>19.600000000000001</v>
      </c>
      <c r="AA72" s="7">
        <v>27.173498210000002</v>
      </c>
      <c r="AB72" s="7">
        <v>192.99022974349998</v>
      </c>
      <c r="AC72" s="4"/>
      <c r="AD72" s="46"/>
      <c r="AQ72" s="10">
        <v>4</v>
      </c>
      <c r="AR72" s="7">
        <v>1.1200000000000001</v>
      </c>
      <c r="AS72" s="7">
        <v>152.12200000000001</v>
      </c>
      <c r="AT72" s="7">
        <v>0.85299999999999998</v>
      </c>
      <c r="AU72" s="7">
        <v>73.703000000000003</v>
      </c>
      <c r="AV72" s="7">
        <v>16.899999999999999</v>
      </c>
      <c r="AW72" s="7">
        <v>23.7</v>
      </c>
      <c r="AX72" s="7">
        <v>15.9</v>
      </c>
      <c r="AY72" s="7">
        <v>16.5</v>
      </c>
      <c r="AZ72" s="7">
        <v>29.4</v>
      </c>
      <c r="BA72" s="7">
        <v>35.9</v>
      </c>
      <c r="BB72" s="7">
        <v>50.9</v>
      </c>
      <c r="BC72" s="7">
        <v>0.32400000000000001</v>
      </c>
      <c r="BD72" s="7">
        <v>0.33300000000000002</v>
      </c>
      <c r="BE72" s="7">
        <v>1.0999999999999999E-2</v>
      </c>
      <c r="BF72" s="7">
        <v>0.13400000000000001</v>
      </c>
      <c r="BG72" s="7">
        <v>36</v>
      </c>
      <c r="BH72" s="7">
        <v>44.3</v>
      </c>
      <c r="BI72" s="7">
        <v>56.81818181818182</v>
      </c>
      <c r="BJ72" s="7">
        <v>48.543689320388353</v>
      </c>
      <c r="BK72" s="7">
        <v>19.797999999999998</v>
      </c>
      <c r="BL72" s="7">
        <v>30.689</v>
      </c>
      <c r="BM72" s="7">
        <v>0.13900000000000001</v>
      </c>
      <c r="BN72" s="7">
        <v>0.38100000000000001</v>
      </c>
      <c r="BO72" s="7">
        <v>42.2</v>
      </c>
      <c r="BP72" s="7">
        <v>40.5</v>
      </c>
      <c r="BQ72" s="7">
        <v>40.322580645161288</v>
      </c>
      <c r="BR72" s="7">
        <v>32.258064516129032</v>
      </c>
      <c r="BS72" s="7">
        <v>16.928000000000001</v>
      </c>
      <c r="BT72" s="7">
        <v>32.472000000000001</v>
      </c>
      <c r="BU72" s="7">
        <v>2.8000000000000001E-2</v>
      </c>
      <c r="BV72" s="7">
        <v>0.44600000000000001</v>
      </c>
      <c r="BW72" s="7">
        <v>43.7</v>
      </c>
      <c r="BX72" s="7">
        <v>26.6</v>
      </c>
      <c r="BY72" s="7">
        <v>43.859649122807014</v>
      </c>
      <c r="BZ72" s="7">
        <v>33.333333333333336</v>
      </c>
      <c r="CA72" s="7">
        <v>2.0380434782608696</v>
      </c>
      <c r="CB72" s="7">
        <v>3.0030030030030028</v>
      </c>
      <c r="CC72" s="7">
        <v>1.1066027296200664</v>
      </c>
      <c r="CD72" s="7">
        <v>2.0338983050847457</v>
      </c>
      <c r="CE72" s="7">
        <v>2.8490028490028494</v>
      </c>
      <c r="CF72" s="9">
        <v>3.1847133757961785</v>
      </c>
    </row>
    <row r="73" spans="1:84">
      <c r="A73" s="47" t="s">
        <v>143</v>
      </c>
      <c r="B73" s="63" t="s">
        <v>7</v>
      </c>
      <c r="C73" s="4" t="s">
        <v>8</v>
      </c>
      <c r="D73" s="4" t="s">
        <v>220</v>
      </c>
      <c r="E73" s="4" t="s">
        <v>15</v>
      </c>
      <c r="F73" s="43" t="s">
        <v>144</v>
      </c>
      <c r="G73" s="4"/>
      <c r="H73" s="4"/>
      <c r="I73" s="4"/>
      <c r="J73" s="4"/>
      <c r="K73" s="4"/>
      <c r="L73" s="4">
        <v>0</v>
      </c>
      <c r="M73" s="4"/>
      <c r="N73" s="4">
        <v>176</v>
      </c>
      <c r="O73" s="4">
        <v>150</v>
      </c>
      <c r="P73" s="4">
        <v>325</v>
      </c>
      <c r="Q73" s="4">
        <v>-0.33579210192319309</v>
      </c>
      <c r="R73" s="4">
        <v>237.5</v>
      </c>
      <c r="S73" s="4" t="s">
        <v>11</v>
      </c>
      <c r="T73" s="4">
        <v>232</v>
      </c>
      <c r="U73" s="4">
        <v>166</v>
      </c>
      <c r="V73" s="4">
        <v>65.3</v>
      </c>
      <c r="W73" s="4">
        <v>46.6</v>
      </c>
      <c r="X73" s="4">
        <v>18.7</v>
      </c>
      <c r="Y73" s="4">
        <v>12.4</v>
      </c>
      <c r="Z73" s="4">
        <v>12.9</v>
      </c>
      <c r="AA73" s="7">
        <v>35.514888149999997</v>
      </c>
      <c r="AB73" s="7">
        <v>149.60545949200002</v>
      </c>
      <c r="AC73" s="4"/>
      <c r="AD73" s="46"/>
      <c r="AQ73" s="10">
        <v>4</v>
      </c>
      <c r="AR73" s="7">
        <v>2.2360000000000002</v>
      </c>
      <c r="AS73" s="7">
        <v>139.714</v>
      </c>
      <c r="AT73" s="7">
        <v>1.133</v>
      </c>
      <c r="AU73" s="7">
        <v>68.073999999999998</v>
      </c>
      <c r="AV73" s="7">
        <v>36.200000000000003</v>
      </c>
      <c r="AW73" s="7">
        <v>25.2</v>
      </c>
      <c r="AX73" s="7">
        <v>11.2</v>
      </c>
      <c r="AY73" s="7">
        <v>9</v>
      </c>
      <c r="AZ73" s="7">
        <v>34.1</v>
      </c>
      <c r="BA73" s="7">
        <v>36.299999999999997</v>
      </c>
      <c r="BB73" s="7">
        <v>40.200000000000003</v>
      </c>
      <c r="BC73" s="7">
        <v>0.218</v>
      </c>
      <c r="BD73" s="7">
        <v>0.10100000000000001</v>
      </c>
      <c r="BE73" s="7" t="s">
        <v>248</v>
      </c>
      <c r="BF73" s="7">
        <v>0</v>
      </c>
      <c r="BG73" s="7" t="s">
        <v>248</v>
      </c>
      <c r="BH73" s="7" t="s">
        <v>248</v>
      </c>
      <c r="BI73" s="7">
        <v>0</v>
      </c>
      <c r="BJ73" s="7">
        <v>0</v>
      </c>
      <c r="BK73" s="7">
        <v>22.780999999999999</v>
      </c>
      <c r="BL73" s="7">
        <v>25.167999999999999</v>
      </c>
      <c r="BM73" s="7">
        <v>1.2E-2</v>
      </c>
      <c r="BN73" s="7">
        <v>0.38100000000000001</v>
      </c>
      <c r="BO73" s="7">
        <v>35.299999999999997</v>
      </c>
      <c r="BP73" s="7">
        <v>22.5</v>
      </c>
      <c r="BQ73" s="7">
        <v>39.370078740157481</v>
      </c>
      <c r="BR73" s="7">
        <v>27.3224043715847</v>
      </c>
      <c r="BS73" s="7">
        <v>12.913</v>
      </c>
      <c r="BT73" s="7">
        <v>28.85</v>
      </c>
      <c r="BU73" s="7">
        <v>1.9E-2</v>
      </c>
      <c r="BV73" s="7">
        <v>0.192</v>
      </c>
      <c r="BW73" s="7">
        <v>40.700000000000003</v>
      </c>
      <c r="BX73" s="7">
        <v>27.4</v>
      </c>
      <c r="BY73" s="7">
        <v>46.728971962616825</v>
      </c>
      <c r="BZ73" s="7">
        <v>31.645569620253163</v>
      </c>
      <c r="CA73" s="7">
        <v>3.6585365853658538</v>
      </c>
      <c r="CB73" s="7">
        <v>6.8027210884353737</v>
      </c>
      <c r="CC73" s="7">
        <v>0.64710957722174289</v>
      </c>
      <c r="CD73" s="7">
        <v>2.4916943521594686</v>
      </c>
      <c r="CE73" s="7">
        <v>4.4444444444444438</v>
      </c>
      <c r="CF73" s="9">
        <v>5.3859964093357267</v>
      </c>
    </row>
    <row r="74" spans="1:84">
      <c r="A74" s="47" t="s">
        <v>145</v>
      </c>
      <c r="B74" s="63" t="s">
        <v>7</v>
      </c>
      <c r="C74" s="4" t="s">
        <v>8</v>
      </c>
      <c r="D74" s="4" t="s">
        <v>221</v>
      </c>
      <c r="E74" s="4" t="s">
        <v>9</v>
      </c>
      <c r="F74" s="43" t="s">
        <v>146</v>
      </c>
      <c r="G74" s="4"/>
      <c r="H74" s="4"/>
      <c r="I74" s="4"/>
      <c r="J74" s="4"/>
      <c r="K74" s="4"/>
      <c r="L74" s="4">
        <v>0</v>
      </c>
      <c r="M74" s="4"/>
      <c r="N74" s="4">
        <v>465</v>
      </c>
      <c r="O74" s="4"/>
      <c r="P74" s="4"/>
      <c r="Q74" s="4"/>
      <c r="R74" s="4">
        <v>1220</v>
      </c>
      <c r="S74" s="4" t="s">
        <v>11</v>
      </c>
      <c r="T74" s="4">
        <v>537</v>
      </c>
      <c r="U74" s="4">
        <v>264</v>
      </c>
      <c r="V74" s="4">
        <v>64.2</v>
      </c>
      <c r="W74" s="4">
        <v>92.7</v>
      </c>
      <c r="X74" s="4">
        <v>25.4</v>
      </c>
      <c r="Y74" s="4">
        <v>14.6</v>
      </c>
      <c r="Z74" s="4">
        <v>14.8</v>
      </c>
      <c r="AA74" s="7">
        <v>26.89008054</v>
      </c>
      <c r="AB74" s="7">
        <v>392.60026750020006</v>
      </c>
      <c r="AC74" s="4"/>
      <c r="AD74" s="46"/>
      <c r="AQ74" s="10">
        <v>4</v>
      </c>
      <c r="AR74" s="7">
        <v>2.552</v>
      </c>
      <c r="AS74" s="7">
        <v>267.85599999999999</v>
      </c>
      <c r="AT74" s="7">
        <v>1.77</v>
      </c>
      <c r="AU74" s="7">
        <v>136.75399999999999</v>
      </c>
      <c r="AV74" s="7">
        <v>27.9</v>
      </c>
      <c r="AW74" s="7">
        <v>16.100000000000001</v>
      </c>
      <c r="AX74" s="7">
        <v>23.2</v>
      </c>
      <c r="AY74" s="7">
        <v>21.8</v>
      </c>
      <c r="AZ74" s="7">
        <v>40.299999999999997</v>
      </c>
      <c r="BA74" s="7">
        <v>22.9</v>
      </c>
      <c r="BB74" s="7">
        <v>35.700000000000003</v>
      </c>
      <c r="BC74" s="7">
        <v>0.79200000000000004</v>
      </c>
      <c r="BD74" s="7">
        <v>0.79800000000000004</v>
      </c>
      <c r="BE74" s="7" t="s">
        <v>248</v>
      </c>
      <c r="BF74" s="7">
        <v>0</v>
      </c>
      <c r="BG74" s="7" t="s">
        <v>248</v>
      </c>
      <c r="BH74" s="7" t="s">
        <v>248</v>
      </c>
      <c r="BI74" s="7">
        <v>0</v>
      </c>
      <c r="BJ74" s="7">
        <v>0</v>
      </c>
      <c r="BK74" s="7">
        <v>31.672999999999998</v>
      </c>
      <c r="BL74" s="7">
        <v>44.807000000000002</v>
      </c>
      <c r="BM74" s="7">
        <v>0.24</v>
      </c>
      <c r="BN74" s="7">
        <v>0.53200000000000003</v>
      </c>
      <c r="BO74" s="7">
        <v>40.6</v>
      </c>
      <c r="BP74" s="7">
        <v>29.6</v>
      </c>
      <c r="BQ74" s="7">
        <v>32.894736842105267</v>
      </c>
      <c r="BR74" s="7">
        <v>18.796992481203006</v>
      </c>
      <c r="BS74" s="7">
        <v>31.635000000000002</v>
      </c>
      <c r="BT74" s="7">
        <v>61.932000000000002</v>
      </c>
      <c r="BU74" s="7">
        <v>5.8000000000000003E-2</v>
      </c>
      <c r="BV74" s="7">
        <v>0.68500000000000005</v>
      </c>
      <c r="BW74" s="7">
        <v>57.8</v>
      </c>
      <c r="BX74" s="7">
        <v>29.7</v>
      </c>
      <c r="BY74" s="7">
        <v>47.61904761904762</v>
      </c>
      <c r="BZ74" s="7">
        <v>22.321428571428569</v>
      </c>
      <c r="CA74" s="7">
        <v>2.838221381267739</v>
      </c>
      <c r="CB74" s="7">
        <v>3.5629453681710217</v>
      </c>
      <c r="CC74" s="7">
        <v>1.274968125796855</v>
      </c>
      <c r="CD74" s="7">
        <v>1.6137708445400754</v>
      </c>
      <c r="CE74" s="7">
        <v>1.2520868113522539</v>
      </c>
      <c r="CF74" s="9">
        <v>2.6362038664323375</v>
      </c>
    </row>
    <row r="75" spans="1:84">
      <c r="A75" s="47" t="s">
        <v>147</v>
      </c>
      <c r="B75" s="63" t="s">
        <v>7</v>
      </c>
      <c r="C75" s="4" t="s">
        <v>8</v>
      </c>
      <c r="D75" s="4" t="s">
        <v>222</v>
      </c>
      <c r="E75" s="4" t="s">
        <v>15</v>
      </c>
      <c r="F75" s="43" t="s">
        <v>148</v>
      </c>
      <c r="G75" s="4"/>
      <c r="H75" s="4"/>
      <c r="I75" s="4"/>
      <c r="J75" s="4"/>
      <c r="K75" s="4"/>
      <c r="L75" s="4">
        <v>0</v>
      </c>
      <c r="M75" s="4"/>
      <c r="N75" s="4">
        <v>167</v>
      </c>
      <c r="O75" s="4">
        <v>160</v>
      </c>
      <c r="P75" s="4">
        <v>200</v>
      </c>
      <c r="Q75" s="4">
        <v>-9.6910013008056392E-2</v>
      </c>
      <c r="R75" s="4">
        <v>180</v>
      </c>
      <c r="S75" s="4" t="s">
        <v>11</v>
      </c>
      <c r="T75" s="4">
        <v>175</v>
      </c>
      <c r="U75" s="4">
        <v>80.3</v>
      </c>
      <c r="V75" s="4">
        <v>23</v>
      </c>
      <c r="W75" s="4">
        <v>24</v>
      </c>
      <c r="X75" s="4">
        <v>13.8</v>
      </c>
      <c r="Y75" s="4">
        <v>5.2</v>
      </c>
      <c r="Z75" s="4">
        <v>5.2</v>
      </c>
      <c r="AA75" s="7">
        <v>40.496600180000002</v>
      </c>
      <c r="AB75" s="7">
        <v>104.13094968500002</v>
      </c>
      <c r="AC75" s="4"/>
      <c r="AD75" s="46"/>
      <c r="AQ75" s="10">
        <v>1</v>
      </c>
      <c r="AR75" s="7">
        <v>2.008</v>
      </c>
      <c r="AS75" s="7">
        <v>131.126</v>
      </c>
      <c r="AT75" s="7">
        <v>1.069</v>
      </c>
      <c r="AU75" s="7">
        <v>60.932000000000002</v>
      </c>
      <c r="AV75" s="7">
        <v>14.4</v>
      </c>
      <c r="AW75" s="7">
        <v>20.399999999999999</v>
      </c>
      <c r="AX75" s="7">
        <v>9.1</v>
      </c>
      <c r="AY75" s="7">
        <v>13.8</v>
      </c>
      <c r="AZ75" s="7">
        <v>50.3</v>
      </c>
      <c r="BA75" s="7">
        <v>11.4</v>
      </c>
      <c r="BB75" s="7">
        <v>55.4</v>
      </c>
      <c r="BC75" s="7">
        <v>0.55100000000000005</v>
      </c>
      <c r="BD75" s="7">
        <v>0.58699999999999997</v>
      </c>
      <c r="BE75" s="7">
        <v>0.01</v>
      </c>
      <c r="BF75" s="7">
        <v>5.2999999999999999E-2</v>
      </c>
      <c r="BG75" s="7">
        <v>39.200000000000003</v>
      </c>
      <c r="BH75" s="7">
        <v>46.9</v>
      </c>
      <c r="BI75" s="7">
        <v>86.206896551724128</v>
      </c>
      <c r="BJ75" s="7">
        <v>90.909090909090907</v>
      </c>
      <c r="BK75" s="7">
        <v>15.340999999999999</v>
      </c>
      <c r="BL75" s="7">
        <v>17.471</v>
      </c>
      <c r="BM75" s="7">
        <v>4.5999999999999999E-2</v>
      </c>
      <c r="BN75" s="7">
        <v>0.59799999999999998</v>
      </c>
      <c r="BO75" s="7">
        <v>53.1</v>
      </c>
      <c r="BP75" s="7">
        <v>29.9</v>
      </c>
      <c r="BQ75" s="7">
        <v>58.139534883720934</v>
      </c>
      <c r="BR75" s="7">
        <v>31.25</v>
      </c>
      <c r="BS75" s="7">
        <v>13.63</v>
      </c>
      <c r="BT75" s="7">
        <v>17.109000000000002</v>
      </c>
      <c r="BU75" s="7">
        <v>0.13</v>
      </c>
      <c r="BV75" s="7">
        <v>0.65400000000000003</v>
      </c>
      <c r="BW75" s="7">
        <v>46.6</v>
      </c>
      <c r="BX75" s="7">
        <v>26.2</v>
      </c>
      <c r="BY75" s="7">
        <v>49.504950495049499</v>
      </c>
      <c r="BZ75" s="7">
        <v>27.173913043478262</v>
      </c>
      <c r="CA75" s="7">
        <v>3.9318479685452163</v>
      </c>
      <c r="CB75" s="7">
        <v>4.9261083743842367</v>
      </c>
      <c r="CC75" s="7">
        <v>1.321003963011889</v>
      </c>
      <c r="CD75" s="7">
        <v>3.9787798408488064</v>
      </c>
      <c r="CE75" s="7">
        <v>1.2310217480508823</v>
      </c>
      <c r="CF75" s="9">
        <v>4.431314623338257</v>
      </c>
    </row>
    <row r="76" spans="1:84">
      <c r="A76" s="47" t="s">
        <v>149</v>
      </c>
      <c r="B76" s="63" t="s">
        <v>7</v>
      </c>
      <c r="C76" s="4" t="s">
        <v>8</v>
      </c>
      <c r="D76" s="4" t="s">
        <v>223</v>
      </c>
      <c r="E76" s="4" t="s">
        <v>9</v>
      </c>
      <c r="F76" s="43" t="s">
        <v>150</v>
      </c>
      <c r="G76" s="4"/>
      <c r="H76" s="4"/>
      <c r="I76" s="4"/>
      <c r="J76" s="4"/>
      <c r="K76" s="4"/>
      <c r="L76" s="4">
        <v>0</v>
      </c>
      <c r="M76" s="4"/>
      <c r="N76" s="4">
        <v>133</v>
      </c>
      <c r="O76" s="4"/>
      <c r="P76" s="4"/>
      <c r="Q76" s="4"/>
      <c r="R76" s="4">
        <v>67</v>
      </c>
      <c r="S76" s="4" t="s">
        <v>11</v>
      </c>
      <c r="T76" s="4">
        <v>187</v>
      </c>
      <c r="U76" s="4">
        <v>137.4</v>
      </c>
      <c r="V76" s="4">
        <v>20.2</v>
      </c>
      <c r="W76" s="4">
        <v>25.310000000000002</v>
      </c>
      <c r="X76" s="4">
        <v>9</v>
      </c>
      <c r="Y76" s="4">
        <v>7.6</v>
      </c>
      <c r="Z76" s="4">
        <v>4</v>
      </c>
      <c r="AA76" s="7">
        <v>53.379284499999997</v>
      </c>
      <c r="AB76" s="7">
        <v>87.180737985000007</v>
      </c>
      <c r="AC76" s="4"/>
      <c r="AD76" s="46"/>
      <c r="AQ76" s="10">
        <v>2</v>
      </c>
      <c r="AR76" s="7">
        <v>1.2130000000000001</v>
      </c>
      <c r="AS76" s="7">
        <v>107.485</v>
      </c>
      <c r="AT76" s="7">
        <v>0.88300000000000001</v>
      </c>
      <c r="AU76" s="7">
        <v>54.481999999999999</v>
      </c>
      <c r="AV76" s="7">
        <v>23.4</v>
      </c>
      <c r="AW76" s="7">
        <v>35.299999999999997</v>
      </c>
      <c r="AX76" s="7">
        <v>45.9</v>
      </c>
      <c r="AY76" s="7">
        <v>14</v>
      </c>
      <c r="AZ76" s="7">
        <v>73.2</v>
      </c>
      <c r="BA76" s="7">
        <v>19.899999999999999</v>
      </c>
      <c r="BB76" s="7">
        <v>65.599999999999994</v>
      </c>
      <c r="BC76" s="7">
        <v>0.182</v>
      </c>
      <c r="BD76" s="7">
        <v>0.26700000000000002</v>
      </c>
      <c r="BE76" s="7">
        <v>7.0000000000000001E-3</v>
      </c>
      <c r="BF76" s="7">
        <v>0</v>
      </c>
      <c r="BG76" s="7" t="s">
        <v>248</v>
      </c>
      <c r="BH76" s="7">
        <v>28.9</v>
      </c>
      <c r="BI76" s="7">
        <v>0</v>
      </c>
      <c r="BJ76" s="7">
        <v>84.745762711864415</v>
      </c>
      <c r="BK76" s="7">
        <v>19.981000000000002</v>
      </c>
      <c r="BL76" s="7">
        <v>21.814</v>
      </c>
      <c r="BM76" s="7">
        <v>0.06</v>
      </c>
      <c r="BN76" s="7">
        <v>0.33500000000000002</v>
      </c>
      <c r="BO76" s="7">
        <v>41.7</v>
      </c>
      <c r="BP76" s="7">
        <v>32.299999999999997</v>
      </c>
      <c r="BQ76" s="7">
        <v>44.247787610619469</v>
      </c>
      <c r="BR76" s="7">
        <v>41.666666666666671</v>
      </c>
      <c r="BS76" s="7">
        <v>13.914</v>
      </c>
      <c r="BT76" s="7">
        <v>22.881</v>
      </c>
      <c r="BU76" s="7">
        <v>1.4999999999999999E-2</v>
      </c>
      <c r="BV76" s="7">
        <v>0.377</v>
      </c>
      <c r="BW76" s="7">
        <v>47.4</v>
      </c>
      <c r="BX76" s="7">
        <v>34.4</v>
      </c>
      <c r="BY76" s="7">
        <v>46.296296296296298</v>
      </c>
      <c r="BZ76" s="7">
        <v>48.07692307692308</v>
      </c>
      <c r="CA76" s="7">
        <v>3.4129692832764507</v>
      </c>
      <c r="CB76" s="7">
        <v>8.6705202312138727</v>
      </c>
      <c r="CC76" s="7">
        <v>1.1838989739542227</v>
      </c>
      <c r="CD76" s="7">
        <v>3.9893617021276597</v>
      </c>
      <c r="CE76" s="7">
        <v>3.151260504201681</v>
      </c>
      <c r="CF76" s="9">
        <v>5.5350553505535052</v>
      </c>
    </row>
    <row r="77" spans="1:84">
      <c r="A77" s="47" t="s">
        <v>151</v>
      </c>
      <c r="B77" s="63" t="s">
        <v>7</v>
      </c>
      <c r="C77" s="4" t="s">
        <v>8</v>
      </c>
      <c r="D77" s="4" t="s">
        <v>224</v>
      </c>
      <c r="E77" s="4" t="s">
        <v>9</v>
      </c>
      <c r="F77" s="43" t="s">
        <v>152</v>
      </c>
      <c r="G77" s="4"/>
      <c r="H77" s="4"/>
      <c r="I77" s="4"/>
      <c r="J77" s="4"/>
      <c r="K77" s="4"/>
      <c r="L77" s="4">
        <v>0</v>
      </c>
      <c r="M77" s="4"/>
      <c r="N77" s="4">
        <v>90</v>
      </c>
      <c r="O77" s="4"/>
      <c r="P77" s="4"/>
      <c r="Q77" s="4"/>
      <c r="R77" s="4">
        <v>37.6</v>
      </c>
      <c r="S77" s="4" t="s">
        <v>11</v>
      </c>
      <c r="T77" s="4">
        <v>166</v>
      </c>
      <c r="U77" s="4">
        <v>70.900000000000006</v>
      </c>
      <c r="V77" s="4">
        <v>9.9</v>
      </c>
      <c r="W77" s="4">
        <v>14.16</v>
      </c>
      <c r="X77" s="4">
        <v>6.3</v>
      </c>
      <c r="Y77" s="4">
        <v>6.2</v>
      </c>
      <c r="Z77" s="4">
        <v>2.7</v>
      </c>
      <c r="AA77" s="7">
        <v>68.235774849999999</v>
      </c>
      <c r="AB77" s="7">
        <v>52.728613749000004</v>
      </c>
      <c r="AC77" s="4"/>
      <c r="AD77" s="46"/>
      <c r="AQ77" s="10">
        <v>2</v>
      </c>
      <c r="AR77" s="7">
        <v>1.496</v>
      </c>
      <c r="AS77" s="7">
        <v>97.132000000000005</v>
      </c>
      <c r="AT77" s="7">
        <v>0.82799999999999996</v>
      </c>
      <c r="AU77" s="7">
        <v>50.720999999999997</v>
      </c>
      <c r="AV77" s="7">
        <v>10.199999999999999</v>
      </c>
      <c r="AW77" s="7">
        <v>16.3</v>
      </c>
      <c r="AX77" s="7">
        <v>11.3</v>
      </c>
      <c r="AY77" s="7">
        <v>22.09</v>
      </c>
      <c r="AZ77" s="7">
        <v>32.880000000000003</v>
      </c>
      <c r="BA77" s="7">
        <v>21</v>
      </c>
      <c r="BB77" s="7">
        <v>39.4</v>
      </c>
      <c r="BC77" s="7">
        <v>0.40200000000000002</v>
      </c>
      <c r="BD77" s="7">
        <v>0.78800000000000003</v>
      </c>
      <c r="BE77" s="7">
        <v>8.9999999999999993E-3</v>
      </c>
      <c r="BF77" s="7">
        <v>3.4000000000000002E-2</v>
      </c>
      <c r="BG77" s="7">
        <v>31.9</v>
      </c>
      <c r="BH77" s="7">
        <v>18.399999999999999</v>
      </c>
      <c r="BI77" s="7">
        <v>48.543689320388353</v>
      </c>
      <c r="BJ77" s="7">
        <v>66.666666666666671</v>
      </c>
      <c r="BK77" s="7">
        <v>9.1349999999999998</v>
      </c>
      <c r="BL77" s="7">
        <v>17.225000000000001</v>
      </c>
      <c r="BM77" s="7">
        <v>3.5999999999999997E-2</v>
      </c>
      <c r="BN77" s="7">
        <v>0.42</v>
      </c>
      <c r="BO77" s="7">
        <v>52.2</v>
      </c>
      <c r="BP77" s="7">
        <v>25.9</v>
      </c>
      <c r="BQ77" s="7">
        <v>47.61904761904762</v>
      </c>
      <c r="BR77" s="7">
        <v>40.983606557377051</v>
      </c>
      <c r="BS77" s="7">
        <v>7.3810000000000002</v>
      </c>
      <c r="BT77" s="7">
        <v>17.393000000000001</v>
      </c>
      <c r="BU77" s="7">
        <v>2.5999999999999999E-2</v>
      </c>
      <c r="BV77" s="7">
        <v>0.34699999999999998</v>
      </c>
      <c r="BW77" s="7">
        <v>35.1</v>
      </c>
      <c r="BX77" s="7">
        <v>36.4</v>
      </c>
      <c r="BY77" s="7">
        <v>47.169811320754718</v>
      </c>
      <c r="BZ77" s="7">
        <v>38.759689922480618</v>
      </c>
      <c r="CA77" s="7">
        <v>3.1880977683315623</v>
      </c>
      <c r="CB77" s="7">
        <v>3.4364261168384882</v>
      </c>
      <c r="CC77" s="7">
        <v>2.210759027266028</v>
      </c>
      <c r="CD77" s="7">
        <v>3</v>
      </c>
      <c r="CE77" s="7">
        <v>2.2607385079125848</v>
      </c>
      <c r="CF77" s="9">
        <v>3.4562211981566819</v>
      </c>
    </row>
    <row r="78" spans="1:84">
      <c r="A78" s="47" t="s">
        <v>153</v>
      </c>
      <c r="B78" s="63" t="s">
        <v>7</v>
      </c>
      <c r="C78" s="4" t="s">
        <v>8</v>
      </c>
      <c r="D78" s="4" t="s">
        <v>225</v>
      </c>
      <c r="E78" s="4" t="s">
        <v>15</v>
      </c>
      <c r="F78" s="43" t="s">
        <v>128</v>
      </c>
      <c r="G78" s="4"/>
      <c r="H78" s="4"/>
      <c r="I78" s="4"/>
      <c r="J78" s="4"/>
      <c r="K78" s="4"/>
      <c r="L78" s="4">
        <v>0</v>
      </c>
      <c r="M78" s="4"/>
      <c r="N78" s="4">
        <v>264</v>
      </c>
      <c r="O78" s="4">
        <v>632</v>
      </c>
      <c r="P78" s="4">
        <v>801</v>
      </c>
      <c r="Q78" s="4">
        <v>-0.10291543780185262</v>
      </c>
      <c r="R78" s="4">
        <v>716.5</v>
      </c>
      <c r="S78" s="4" t="s">
        <v>11</v>
      </c>
      <c r="T78" s="4">
        <v>339</v>
      </c>
      <c r="U78" s="4">
        <v>236</v>
      </c>
      <c r="V78" s="4">
        <v>61.4</v>
      </c>
      <c r="W78" s="4">
        <v>46.8</v>
      </c>
      <c r="X78" s="4">
        <v>35.6</v>
      </c>
      <c r="Y78" s="4">
        <v>18.7</v>
      </c>
      <c r="Z78" s="4">
        <v>24.4</v>
      </c>
      <c r="AA78" s="7">
        <v>29.564298569999998</v>
      </c>
      <c r="AB78" s="7">
        <v>238.77702784769997</v>
      </c>
      <c r="AC78" s="4"/>
      <c r="AD78" s="46"/>
      <c r="AQ78" s="10">
        <v>5</v>
      </c>
      <c r="AR78" s="7">
        <v>2.4889999999999999</v>
      </c>
      <c r="AS78" s="7">
        <v>181.58999999999997</v>
      </c>
      <c r="AT78" s="7">
        <v>1.228</v>
      </c>
      <c r="AU78" s="7">
        <v>87.82</v>
      </c>
      <c r="AV78" s="7">
        <v>14.4</v>
      </c>
      <c r="AW78" s="7">
        <v>20.100000000000001</v>
      </c>
      <c r="AX78" s="7">
        <v>17.3</v>
      </c>
      <c r="AY78" s="7">
        <v>14.4</v>
      </c>
      <c r="AZ78" s="7">
        <v>33.9</v>
      </c>
      <c r="BA78" s="7">
        <v>12.6</v>
      </c>
      <c r="BB78" s="7">
        <v>35.299999999999997</v>
      </c>
      <c r="BC78" s="7">
        <v>1.587</v>
      </c>
      <c r="BD78" s="7">
        <v>1.4339999999999999</v>
      </c>
      <c r="BE78" s="7">
        <v>8.9999999999999993E-3</v>
      </c>
      <c r="BF78" s="7">
        <v>0.17799999999999999</v>
      </c>
      <c r="BG78" s="7">
        <v>32.1</v>
      </c>
      <c r="BH78" s="7">
        <v>38.200000000000003</v>
      </c>
      <c r="BI78" s="7">
        <v>34.722222222222221</v>
      </c>
      <c r="BJ78" s="7">
        <v>29.411764705882351</v>
      </c>
      <c r="BK78" s="7">
        <v>32.679000000000002</v>
      </c>
      <c r="BL78" s="7">
        <v>48.837000000000003</v>
      </c>
      <c r="BM78" s="7">
        <v>5.3999999999999999E-2</v>
      </c>
      <c r="BN78" s="7">
        <v>1.0249999999999999</v>
      </c>
      <c r="BO78" s="7">
        <v>42.87</v>
      </c>
      <c r="BP78" s="7">
        <v>27.09</v>
      </c>
      <c r="BQ78" s="7">
        <v>32.894736842105267</v>
      </c>
      <c r="BR78" s="7">
        <v>23.255813953488371</v>
      </c>
      <c r="BS78" s="7">
        <v>33.357999999999997</v>
      </c>
      <c r="BT78" s="7">
        <v>50.155999999999999</v>
      </c>
      <c r="BU78" s="7">
        <v>4.4999999999999998E-2</v>
      </c>
      <c r="BV78" s="7">
        <v>0.82399999999999995</v>
      </c>
      <c r="BW78" s="7">
        <v>39.5</v>
      </c>
      <c r="BX78" s="7">
        <v>28.4</v>
      </c>
      <c r="BY78" s="7">
        <v>33.112582781456958</v>
      </c>
      <c r="BZ78" s="7">
        <v>23.80952380952381</v>
      </c>
      <c r="CA78" s="7">
        <v>2.770083102493075</v>
      </c>
      <c r="CB78" s="7">
        <v>2.028397565922921</v>
      </c>
      <c r="CC78" s="7">
        <v>1.0964912280701753</v>
      </c>
      <c r="CD78" s="7">
        <v>2.3715415019762847</v>
      </c>
      <c r="CE78" s="7">
        <v>1.0036801605888257</v>
      </c>
      <c r="CF78" s="9">
        <v>2.8490028490028494</v>
      </c>
    </row>
    <row r="79" spans="1:84">
      <c r="A79" s="47" t="s">
        <v>467</v>
      </c>
      <c r="B79" s="63" t="s">
        <v>7</v>
      </c>
      <c r="C79" s="4" t="s">
        <v>8</v>
      </c>
      <c r="D79" s="4" t="s">
        <v>226</v>
      </c>
      <c r="E79" s="4" t="s">
        <v>9</v>
      </c>
      <c r="F79" s="43" t="s">
        <v>154</v>
      </c>
      <c r="G79" s="4"/>
      <c r="H79" s="4"/>
      <c r="I79" s="4"/>
      <c r="J79" s="4"/>
      <c r="K79" s="4"/>
      <c r="L79" s="4">
        <v>0</v>
      </c>
      <c r="M79" s="4" t="s">
        <v>155</v>
      </c>
      <c r="N79" s="4">
        <v>276</v>
      </c>
      <c r="O79" s="4"/>
      <c r="P79" s="4"/>
      <c r="Q79" s="4"/>
      <c r="R79" s="4">
        <v>367</v>
      </c>
      <c r="S79" s="4" t="s">
        <v>11</v>
      </c>
      <c r="T79" s="4">
        <v>275</v>
      </c>
      <c r="U79" s="4">
        <v>452</v>
      </c>
      <c r="V79" s="4">
        <v>28.7</v>
      </c>
      <c r="W79" s="4">
        <v>41.2</v>
      </c>
      <c r="X79" s="4">
        <v>54.6</v>
      </c>
      <c r="Y79" s="4">
        <v>13</v>
      </c>
      <c r="Z79" s="4">
        <v>17.100000000000001</v>
      </c>
      <c r="AA79" s="7">
        <v>70.379278099999993</v>
      </c>
      <c r="AB79" s="7">
        <v>81.456985225000011</v>
      </c>
      <c r="AC79" s="4"/>
      <c r="AD79" s="46"/>
      <c r="AQ79" s="10">
        <v>1</v>
      </c>
      <c r="AR79" s="7">
        <v>2.431</v>
      </c>
      <c r="AS79" s="7">
        <v>153.892</v>
      </c>
      <c r="AT79" s="7">
        <v>1.8460000000000001</v>
      </c>
      <c r="AU79" s="7">
        <v>80.516999999999996</v>
      </c>
      <c r="AV79" s="7">
        <v>31.2</v>
      </c>
      <c r="AW79" s="7">
        <v>21.4</v>
      </c>
      <c r="AX79" s="7">
        <v>17.8</v>
      </c>
      <c r="AY79" s="7">
        <v>12</v>
      </c>
      <c r="AZ79" s="7">
        <v>53.2</v>
      </c>
      <c r="BA79" s="7">
        <v>14.3</v>
      </c>
      <c r="BB79" s="7">
        <v>64.400000000000006</v>
      </c>
      <c r="BC79" s="7">
        <v>0.749</v>
      </c>
      <c r="BD79" s="7">
        <v>0.68200000000000005</v>
      </c>
      <c r="BE79" s="7">
        <v>2.3E-2</v>
      </c>
      <c r="BF79" s="7">
        <v>5.5999999999999994E-2</v>
      </c>
      <c r="BG79" s="7">
        <v>50.3</v>
      </c>
      <c r="BH79" s="7">
        <v>34.799999999999997</v>
      </c>
      <c r="BI79" s="7">
        <v>63.291139240506325</v>
      </c>
      <c r="BJ79" s="7">
        <v>66.666666666666671</v>
      </c>
      <c r="BK79" s="7">
        <v>22.925000000000001</v>
      </c>
      <c r="BL79" s="7">
        <v>26.661999999999999</v>
      </c>
      <c r="BM79" s="7">
        <v>9.4E-2</v>
      </c>
      <c r="BN79" s="7">
        <v>0.46100000000000002</v>
      </c>
      <c r="BO79" s="7">
        <v>39.1</v>
      </c>
      <c r="BP79" s="7">
        <v>47.4</v>
      </c>
      <c r="BQ79" s="7">
        <v>29.069767441860467</v>
      </c>
      <c r="BR79" s="7">
        <v>48.543689320388353</v>
      </c>
      <c r="BS79" s="7">
        <v>20.437999999999999</v>
      </c>
      <c r="BT79" s="7">
        <v>37.984999999999999</v>
      </c>
      <c r="BU79" s="7">
        <v>6.0999999999999999E-2</v>
      </c>
      <c r="BV79" s="7">
        <v>0.502</v>
      </c>
      <c r="BW79" s="7">
        <v>47</v>
      </c>
      <c r="BX79" s="7">
        <v>28.7</v>
      </c>
      <c r="BY79" s="7">
        <v>45.045045045045043</v>
      </c>
      <c r="BZ79" s="7">
        <v>26.737967914438503</v>
      </c>
      <c r="CA79" s="7">
        <v>3.4762456546929319</v>
      </c>
      <c r="CB79" s="7">
        <v>5.5658627087198509</v>
      </c>
      <c r="CC79" s="7">
        <v>0.91296409007912349</v>
      </c>
      <c r="CD79" s="7">
        <v>2.6737967914438499</v>
      </c>
      <c r="CE79" s="7">
        <v>1.2350761630300535</v>
      </c>
      <c r="CF79" s="9">
        <v>2.7223230490018149</v>
      </c>
    </row>
    <row r="80" spans="1:84">
      <c r="A80" s="47" t="s">
        <v>156</v>
      </c>
      <c r="B80" s="63" t="s">
        <v>7</v>
      </c>
      <c r="C80" s="4" t="s">
        <v>8</v>
      </c>
      <c r="D80" s="4" t="s">
        <v>227</v>
      </c>
      <c r="E80" s="4" t="s">
        <v>15</v>
      </c>
      <c r="F80" s="43" t="s">
        <v>157</v>
      </c>
      <c r="G80" s="4"/>
      <c r="H80" s="4"/>
      <c r="I80" s="4"/>
      <c r="J80" s="4"/>
      <c r="K80" s="4"/>
      <c r="L80" s="4">
        <v>0</v>
      </c>
      <c r="M80" s="4"/>
      <c r="N80" s="4">
        <v>112</v>
      </c>
      <c r="O80" s="4"/>
      <c r="P80" s="4"/>
      <c r="Q80" s="4"/>
      <c r="R80" s="4">
        <v>20.2</v>
      </c>
      <c r="S80" s="4" t="s">
        <v>11</v>
      </c>
      <c r="T80" s="4">
        <v>128</v>
      </c>
      <c r="U80" s="4">
        <v>83.2</v>
      </c>
      <c r="V80" s="4">
        <v>7.1</v>
      </c>
      <c r="W80" s="4">
        <v>11.5</v>
      </c>
      <c r="X80" s="4">
        <v>41.1</v>
      </c>
      <c r="Y80" s="4">
        <v>5.2</v>
      </c>
      <c r="Z80" s="4">
        <v>4.2</v>
      </c>
      <c r="AA80" s="7">
        <v>64.480790389999996</v>
      </c>
      <c r="AB80" s="7">
        <v>45.464588300800003</v>
      </c>
      <c r="AC80" s="4"/>
      <c r="AD80" s="46"/>
      <c r="AQ80" s="10">
        <v>1</v>
      </c>
      <c r="AR80" s="7">
        <v>1.2969999999999999</v>
      </c>
      <c r="AS80" s="7">
        <v>77.623999999999995</v>
      </c>
      <c r="AT80" s="7">
        <v>0.76</v>
      </c>
      <c r="AU80" s="7">
        <v>40.027000000000001</v>
      </c>
      <c r="AV80" s="7">
        <v>20.9</v>
      </c>
      <c r="AW80" s="7">
        <v>41.5</v>
      </c>
      <c r="AX80" s="7">
        <v>21.1</v>
      </c>
      <c r="AY80" s="7">
        <v>20.2</v>
      </c>
      <c r="AZ80" s="7">
        <v>56.8</v>
      </c>
      <c r="BA80" s="7">
        <v>21.4</v>
      </c>
      <c r="BB80" s="7">
        <v>43</v>
      </c>
      <c r="BC80" s="7">
        <v>0.24199999999999999</v>
      </c>
      <c r="BD80" s="7">
        <v>0.30099999999999999</v>
      </c>
      <c r="BE80" s="7">
        <v>8.0000000000000002E-3</v>
      </c>
      <c r="BF80" s="7">
        <v>6.8000000000000005E-2</v>
      </c>
      <c r="BG80" s="7">
        <v>51</v>
      </c>
      <c r="BH80" s="7">
        <v>45.4</v>
      </c>
      <c r="BI80" s="7">
        <v>78.125</v>
      </c>
      <c r="BJ80" s="7">
        <v>67.567567567567565</v>
      </c>
      <c r="BK80" s="7">
        <v>5.9130000000000003</v>
      </c>
      <c r="BL80" s="7">
        <v>13.298</v>
      </c>
      <c r="BM80" s="7">
        <v>1.4E-2</v>
      </c>
      <c r="BN80" s="7">
        <v>0.372</v>
      </c>
      <c r="BO80" s="7">
        <v>43.3</v>
      </c>
      <c r="BP80" s="7">
        <v>29.1</v>
      </c>
      <c r="BQ80" s="7">
        <v>46.728971962616825</v>
      </c>
      <c r="BR80" s="7">
        <v>38.167938931297705</v>
      </c>
      <c r="BS80" s="7">
        <v>3.8239999999999998</v>
      </c>
      <c r="BT80" s="7">
        <v>10.634</v>
      </c>
      <c r="BU80" s="7">
        <v>2.8000000000000001E-2</v>
      </c>
      <c r="BV80" s="7">
        <v>0.34</v>
      </c>
      <c r="BW80" s="7">
        <v>50.3</v>
      </c>
      <c r="BX80" s="7">
        <v>33.1</v>
      </c>
      <c r="BY80" s="7">
        <v>40.983606557377051</v>
      </c>
      <c r="BZ80" s="7">
        <v>34.722222222222221</v>
      </c>
      <c r="CA80" s="7">
        <v>5.2631578947368425</v>
      </c>
      <c r="CB80" s="7">
        <v>3.5460992907801421</v>
      </c>
      <c r="CC80" s="7">
        <v>1.6</v>
      </c>
      <c r="CD80" s="7">
        <v>3.8961038961038961</v>
      </c>
      <c r="CE80" s="7">
        <v>1.8427518427518428</v>
      </c>
      <c r="CF80" s="9">
        <v>4.716981132075472</v>
      </c>
    </row>
    <row r="81" spans="1:84">
      <c r="A81" s="73" t="s">
        <v>473</v>
      </c>
      <c r="B81" s="63" t="s">
        <v>7</v>
      </c>
      <c r="C81" s="7" t="s">
        <v>8</v>
      </c>
      <c r="D81" s="7" t="s">
        <v>474</v>
      </c>
      <c r="E81" s="7" t="s">
        <v>9</v>
      </c>
      <c r="F81" s="69" t="s">
        <v>481</v>
      </c>
      <c r="L81" s="7">
        <v>0</v>
      </c>
      <c r="N81" s="7">
        <v>209</v>
      </c>
      <c r="O81" s="65">
        <v>369</v>
      </c>
      <c r="P81" s="65">
        <v>340</v>
      </c>
      <c r="Q81" s="65">
        <f>LOG10(O81/P81)</f>
        <v>3.5547449116805213E-2</v>
      </c>
      <c r="R81" s="65">
        <f>AVERAGE(O81:P81)</f>
        <v>354.5</v>
      </c>
      <c r="S81" s="65" t="s">
        <v>11</v>
      </c>
      <c r="T81" s="7">
        <v>223</v>
      </c>
      <c r="U81" s="7">
        <v>125.7</v>
      </c>
      <c r="V81" s="7">
        <v>33.299999999999997</v>
      </c>
      <c r="W81" s="7">
        <v>40.9</v>
      </c>
      <c r="X81" s="7">
        <v>18.399999999999999</v>
      </c>
      <c r="Y81" s="7">
        <v>9.6999999999999993</v>
      </c>
      <c r="Z81" s="7">
        <v>8.8000000000000007</v>
      </c>
      <c r="AA81" s="65">
        <v>44.180791370000001</v>
      </c>
      <c r="AB81" s="7">
        <f>((100-AA81)/100)*T81</f>
        <v>124.47683524489999</v>
      </c>
      <c r="AQ81" s="10">
        <v>1</v>
      </c>
      <c r="AR81" s="7">
        <v>1.7569999999999999</v>
      </c>
      <c r="AS81" s="65">
        <f>46.292+32.386+16.15+20.437</f>
        <v>115.265</v>
      </c>
      <c r="AT81" s="65">
        <v>0.91400000000000003</v>
      </c>
      <c r="AU81" s="65">
        <f>22.503+12.655+9.278+5.809+3.141+3.333</f>
        <v>56.718999999999994</v>
      </c>
      <c r="AV81" s="65">
        <v>46</v>
      </c>
      <c r="AW81" s="65">
        <v>27.6</v>
      </c>
      <c r="AX81" s="65">
        <v>21.7</v>
      </c>
      <c r="AY81" s="65">
        <v>15.9</v>
      </c>
      <c r="AZ81" s="65">
        <v>37.6</v>
      </c>
      <c r="BA81" s="65">
        <v>31.8</v>
      </c>
      <c r="BB81" s="65">
        <v>44.5</v>
      </c>
      <c r="BC81" s="65">
        <v>0.33600000000000002</v>
      </c>
      <c r="BD81" s="65">
        <v>0.47499999999999998</v>
      </c>
      <c r="BE81" s="65">
        <v>2.7E-2</v>
      </c>
      <c r="BF81" s="65">
        <v>0.104</v>
      </c>
      <c r="BG81" s="65">
        <v>34.6</v>
      </c>
      <c r="BH81" s="65">
        <v>28.2</v>
      </c>
      <c r="BI81" s="65">
        <f>3/0.046</f>
        <v>65.217391304347828</v>
      </c>
      <c r="BJ81" s="65">
        <f>3/0.05</f>
        <v>60</v>
      </c>
      <c r="BK81" s="65">
        <f>6.181+4.621+4.279+2.739+2.169+1.117</f>
        <v>21.106000000000002</v>
      </c>
      <c r="BL81" s="65">
        <f>1.867+2.822+8.616+4.522+2.374+2.278+1.725+1.16</f>
        <v>25.363999999999997</v>
      </c>
      <c r="BM81" s="65">
        <v>0.112</v>
      </c>
      <c r="BN81" s="7">
        <f>0.025+0.147+0.064+0.128</f>
        <v>0.36399999999999999</v>
      </c>
      <c r="BO81" s="65">
        <v>51.3</v>
      </c>
      <c r="BP81" s="65">
        <v>31.1</v>
      </c>
      <c r="BQ81" s="65">
        <f>5/0.093</f>
        <v>53.763440860215056</v>
      </c>
      <c r="BR81" s="65">
        <f>5/0.134</f>
        <v>37.31343283582089</v>
      </c>
      <c r="BS81" s="65">
        <f>1.266+4.012+2.234+2.423+2.335+1.949+1.436</f>
        <v>15.654999999999999</v>
      </c>
      <c r="BT81" s="65">
        <f>2.154+3.475+3.445+2.069+4.282+3.512+1.532</f>
        <v>20.469000000000001</v>
      </c>
      <c r="BU81" s="65">
        <v>1.9E-2</v>
      </c>
      <c r="BV81" s="65">
        <f>0.187+0.068+0.06+0.089</f>
        <v>0.40400000000000003</v>
      </c>
      <c r="BW81" s="65">
        <v>48.3</v>
      </c>
      <c r="BX81" s="65">
        <v>32.799999999999997</v>
      </c>
      <c r="BY81" s="65">
        <f>4/0.053</f>
        <v>75.471698113207552</v>
      </c>
      <c r="BZ81" s="65">
        <f>3/0.064</f>
        <v>46.875</v>
      </c>
      <c r="CA81" s="65">
        <f>3/0.974</f>
        <v>3.0800821355236141</v>
      </c>
      <c r="CB81" s="65">
        <f>3/0.64</f>
        <v>4.6875</v>
      </c>
      <c r="CC81" s="65">
        <f>3/2.274</f>
        <v>1.3192612137203166</v>
      </c>
      <c r="CD81" s="65">
        <f>3/1.075</f>
        <v>2.7906976744186047</v>
      </c>
      <c r="CE81" s="65">
        <f>3/1.057</f>
        <v>2.838221381267739</v>
      </c>
      <c r="CF81" s="68">
        <f>3/0.765</f>
        <v>3.9215686274509802</v>
      </c>
    </row>
    <row r="82" spans="1:84">
      <c r="A82" s="73" t="s">
        <v>475</v>
      </c>
      <c r="B82" s="63" t="s">
        <v>7</v>
      </c>
      <c r="C82" s="7" t="s">
        <v>8</v>
      </c>
      <c r="D82" s="7" t="s">
        <v>476</v>
      </c>
      <c r="E82" s="7" t="s">
        <v>9</v>
      </c>
      <c r="F82" s="69" t="s">
        <v>482</v>
      </c>
      <c r="L82" s="7">
        <v>0</v>
      </c>
      <c r="N82" s="7">
        <v>304</v>
      </c>
      <c r="O82" s="65">
        <v>988</v>
      </c>
      <c r="P82" s="65">
        <v>820</v>
      </c>
      <c r="Q82" s="65">
        <f>LOG10(O82/P82)</f>
        <v>8.0943092203911424E-2</v>
      </c>
      <c r="R82" s="65">
        <f>AVERAGE(O82:P82)</f>
        <v>904</v>
      </c>
      <c r="S82" s="65" t="s">
        <v>11</v>
      </c>
      <c r="T82" s="7">
        <v>229</v>
      </c>
      <c r="U82" s="7">
        <v>323</v>
      </c>
      <c r="V82" s="7">
        <v>78.2</v>
      </c>
      <c r="W82" s="7">
        <f>24.1+38.9</f>
        <v>63</v>
      </c>
      <c r="X82" s="7">
        <v>16.5</v>
      </c>
      <c r="Y82" s="7">
        <v>10</v>
      </c>
      <c r="Z82" s="7">
        <v>11.4</v>
      </c>
      <c r="AA82" s="65">
        <v>23.217148829999999</v>
      </c>
      <c r="AB82" s="7">
        <f t="shared" ref="AB82:AB84" si="0">((100-AA82)/100)*T82</f>
        <v>175.8327291793</v>
      </c>
      <c r="AQ82" s="10">
        <v>6</v>
      </c>
      <c r="AR82" s="65">
        <v>2.39</v>
      </c>
      <c r="AS82" s="65">
        <f>19.358+26.134+17.33+15.219+17.618+9.031+7.831</f>
        <v>112.521</v>
      </c>
      <c r="AT82" s="65">
        <v>1.1890000000000001</v>
      </c>
      <c r="AU82" s="65">
        <f>15.026+9.135+16.613+5.322+4.064+6.626</f>
        <v>56.786000000000001</v>
      </c>
      <c r="AV82" s="65">
        <v>32.1</v>
      </c>
      <c r="AW82" s="65">
        <v>37.200000000000003</v>
      </c>
      <c r="AX82" s="65">
        <v>21.4</v>
      </c>
      <c r="AY82" s="65">
        <v>11</v>
      </c>
      <c r="AZ82" s="65">
        <v>38.200000000000003</v>
      </c>
      <c r="BA82" s="65">
        <v>23</v>
      </c>
      <c r="BB82" s="65">
        <v>50.4</v>
      </c>
      <c r="BC82" s="65" t="s">
        <v>248</v>
      </c>
      <c r="BD82" s="65" t="s">
        <v>248</v>
      </c>
      <c r="BE82" s="65" t="s">
        <v>248</v>
      </c>
      <c r="BF82" s="65" t="s">
        <v>248</v>
      </c>
      <c r="BG82" s="65" t="s">
        <v>248</v>
      </c>
      <c r="BH82" s="65" t="s">
        <v>248</v>
      </c>
      <c r="BI82" s="65" t="s">
        <v>248</v>
      </c>
      <c r="BJ82" s="65" t="s">
        <v>248</v>
      </c>
      <c r="BK82" s="65">
        <f>10.006+6.665+3.4+2.066</f>
        <v>22.136999999999997</v>
      </c>
      <c r="BL82" s="65">
        <f>5.568+7.322+3.883+4.278+7.304</f>
        <v>28.354999999999997</v>
      </c>
      <c r="BM82" s="65">
        <v>0.17199999999999999</v>
      </c>
      <c r="BN82" s="65">
        <f>0.059+0.103+0.062+0.166</f>
        <v>0.39</v>
      </c>
      <c r="BO82" s="65">
        <v>32.200000000000003</v>
      </c>
      <c r="BP82" s="65">
        <v>23.4</v>
      </c>
      <c r="BQ82" s="65">
        <f>5/0.119</f>
        <v>42.016806722689076</v>
      </c>
      <c r="BR82" s="65">
        <f>5/0.172</f>
        <v>29.069767441860467</v>
      </c>
      <c r="BS82" s="65">
        <f>6.204+3.272+1.494+2.163</f>
        <v>13.132999999999999</v>
      </c>
      <c r="BT82" s="65">
        <f>5.951+6.19+8.736+6.01+3.169+1.777</f>
        <v>31.833000000000002</v>
      </c>
      <c r="BU82" s="65">
        <v>0.124</v>
      </c>
      <c r="BV82" s="65">
        <f>0.063+0.117+0.078+0.12+0.059</f>
        <v>0.437</v>
      </c>
      <c r="BW82" s="65">
        <v>34.9</v>
      </c>
      <c r="BX82" s="65">
        <v>32.700000000000003</v>
      </c>
      <c r="BY82" s="65">
        <f>5/0.106</f>
        <v>47.169811320754718</v>
      </c>
      <c r="BZ82" s="65">
        <f>5/0.122</f>
        <v>40.983606557377051</v>
      </c>
      <c r="CA82" s="65">
        <f>3/0.563</f>
        <v>5.3285968028419184</v>
      </c>
      <c r="CB82" s="65">
        <f>3/0.991</f>
        <v>3.0272452068617559</v>
      </c>
      <c r="CC82" s="65">
        <f>3/4.123</f>
        <v>0.72762551540140674</v>
      </c>
      <c r="CD82" s="65">
        <f>3/1.179</f>
        <v>2.5445292620865141</v>
      </c>
      <c r="CE82" s="65">
        <f>3/1.346</f>
        <v>2.2288261515601784</v>
      </c>
      <c r="CF82" s="68">
        <f>3/1.047</f>
        <v>2.8653295128939829</v>
      </c>
    </row>
    <row r="83" spans="1:84">
      <c r="A83" s="73" t="s">
        <v>477</v>
      </c>
      <c r="B83" s="7" t="s">
        <v>24</v>
      </c>
      <c r="C83" s="7" t="s">
        <v>8</v>
      </c>
      <c r="D83" s="7" t="s">
        <v>478</v>
      </c>
      <c r="E83" s="7" t="s">
        <v>9</v>
      </c>
      <c r="F83" s="69" t="s">
        <v>483</v>
      </c>
      <c r="L83" s="7">
        <v>0</v>
      </c>
      <c r="N83" s="7">
        <v>142</v>
      </c>
      <c r="O83" s="65"/>
      <c r="P83" s="65">
        <v>148</v>
      </c>
      <c r="Q83" s="65"/>
      <c r="R83" s="65">
        <v>148</v>
      </c>
      <c r="S83" s="65" t="s">
        <v>11</v>
      </c>
      <c r="T83" s="7">
        <v>112</v>
      </c>
      <c r="U83" s="7">
        <v>112.2</v>
      </c>
      <c r="V83" s="7">
        <v>38.700000000000003</v>
      </c>
      <c r="W83" s="7">
        <f>9.6+21.9</f>
        <v>31.5</v>
      </c>
      <c r="X83" s="7">
        <v>19.399999999999999</v>
      </c>
      <c r="Y83" s="7">
        <v>7</v>
      </c>
      <c r="Z83" s="7">
        <v>6.4</v>
      </c>
      <c r="AA83" s="65">
        <v>9.1076696170000009</v>
      </c>
      <c r="AB83" s="7">
        <f t="shared" si="0"/>
        <v>101.79941002896</v>
      </c>
      <c r="AQ83" s="10">
        <v>7</v>
      </c>
      <c r="AR83" s="65">
        <v>1.3080000000000001</v>
      </c>
      <c r="AS83" s="65">
        <f>20.226+16.826+12.26+7.013+7.426+2.599</f>
        <v>66.349999999999994</v>
      </c>
      <c r="AT83" s="65">
        <v>0.64700000000000002</v>
      </c>
      <c r="AU83" s="65">
        <f>15.505+8.001+5.144+2.634+2.006</f>
        <v>33.29</v>
      </c>
      <c r="AV83" s="65">
        <v>33.9</v>
      </c>
      <c r="AW83" s="65">
        <v>32.700000000000003</v>
      </c>
      <c r="AX83" s="65">
        <v>30.6</v>
      </c>
      <c r="AY83" s="65">
        <v>38.9</v>
      </c>
      <c r="AZ83" s="65">
        <v>54.3</v>
      </c>
      <c r="BA83" s="65">
        <v>47</v>
      </c>
      <c r="BB83" s="65">
        <v>51.8</v>
      </c>
      <c r="BC83" s="65">
        <v>1.78</v>
      </c>
      <c r="BD83" s="65">
        <v>1.8120000000000001</v>
      </c>
      <c r="BE83" s="65">
        <v>0.01</v>
      </c>
      <c r="BF83" s="65">
        <v>0.28499999999999998</v>
      </c>
      <c r="BG83" s="65">
        <v>37.1</v>
      </c>
      <c r="BH83" s="65">
        <v>37.1</v>
      </c>
      <c r="BI83" s="65">
        <f>4/0.093</f>
        <v>43.01075268817204</v>
      </c>
      <c r="BJ83" s="65">
        <f>4/0.091</f>
        <v>43.956043956043956</v>
      </c>
      <c r="BK83" s="65">
        <f>1.598+1.585+1.56+1.258+1.516+0.895+2.039</f>
        <v>10.451000000000001</v>
      </c>
      <c r="BL83" s="65">
        <f>0.418+3.269+5.392+2.486+2.442+1.844+2.035+1.539</f>
        <v>19.425000000000004</v>
      </c>
      <c r="BM83" s="65">
        <v>0.05</v>
      </c>
      <c r="BN83" s="65">
        <f>0.221+0.072+0.061+0.1</f>
        <v>0.45399999999999996</v>
      </c>
      <c r="BO83" s="65">
        <v>42.3</v>
      </c>
      <c r="BP83" s="65">
        <v>36.700000000000003</v>
      </c>
      <c r="BQ83" s="65">
        <f>5/0.143</f>
        <v>34.965034965034967</v>
      </c>
      <c r="BR83" s="65">
        <f>5/0.146</f>
        <v>34.246575342465754</v>
      </c>
      <c r="BS83" s="65">
        <f>2.005+1.961+1.197+1.534+1.447+0.992+0.652</f>
        <v>9.7879999999999985</v>
      </c>
      <c r="BT83" s="65">
        <f>2.105+2.894+3.647+2.074+2.163+2.591+1.54</f>
        <v>17.013999999999999</v>
      </c>
      <c r="BU83" s="65">
        <v>2.1999999999999999E-2</v>
      </c>
      <c r="BV83" s="65">
        <f>0.086+0.038+0.065+0.139+0.03</f>
        <v>0.35799999999999998</v>
      </c>
      <c r="BW83" s="65">
        <v>37.9</v>
      </c>
      <c r="BX83" s="65">
        <v>32.299999999999997</v>
      </c>
      <c r="BY83" s="65">
        <f>5/0.131</f>
        <v>38.167938931297705</v>
      </c>
      <c r="BZ83" s="65">
        <f>5/0.142</f>
        <v>35.211267605633807</v>
      </c>
      <c r="CA83" s="65">
        <f>3/1.092</f>
        <v>2.7472527472527473</v>
      </c>
      <c r="CB83" s="65">
        <f>3/1.151</f>
        <v>2.6064291920069502</v>
      </c>
      <c r="CC83" s="65">
        <f>3/1.234</f>
        <v>2.4311183144246353</v>
      </c>
      <c r="CD83" s="65">
        <f>3/0.999</f>
        <v>3.0030030030030028</v>
      </c>
      <c r="CE83" s="65">
        <f>3/0.778</f>
        <v>3.8560411311053984</v>
      </c>
      <c r="CF83" s="68">
        <f>3/0.815</f>
        <v>3.6809815950920246</v>
      </c>
    </row>
    <row r="84" spans="1:84">
      <c r="A84" s="73" t="s">
        <v>480</v>
      </c>
      <c r="B84" s="63" t="s">
        <v>7</v>
      </c>
      <c r="C84" s="7" t="s">
        <v>8</v>
      </c>
      <c r="D84" s="7" t="s">
        <v>479</v>
      </c>
      <c r="E84" s="7" t="s">
        <v>9</v>
      </c>
      <c r="F84" s="69" t="s">
        <v>484</v>
      </c>
      <c r="L84" s="7">
        <v>0</v>
      </c>
      <c r="N84" s="7">
        <v>800</v>
      </c>
      <c r="O84" s="65">
        <v>11975</v>
      </c>
      <c r="P84" s="65">
        <v>3816</v>
      </c>
      <c r="Q84" s="65">
        <f>LOG10((O84/P84))</f>
        <v>0.49666715605454331</v>
      </c>
      <c r="R84" s="65">
        <f>AVERAGE(O84:P84)</f>
        <v>7895.5</v>
      </c>
      <c r="S84" s="65" t="s">
        <v>11</v>
      </c>
      <c r="T84" s="7">
        <v>566</v>
      </c>
      <c r="U84" s="7">
        <v>266</v>
      </c>
      <c r="V84" s="7">
        <v>139.9</v>
      </c>
      <c r="W84" s="7">
        <v>74.400000000000006</v>
      </c>
      <c r="X84" s="7">
        <v>40.6</v>
      </c>
      <c r="Y84" s="7">
        <v>19.5</v>
      </c>
      <c r="Z84" s="7">
        <v>18.8</v>
      </c>
      <c r="AA84" s="65">
        <v>42.645675619999999</v>
      </c>
      <c r="AB84" s="7">
        <f t="shared" si="0"/>
        <v>324.6254759908</v>
      </c>
      <c r="AQ84" s="10">
        <v>3</v>
      </c>
      <c r="AR84" s="65">
        <v>4.1689999999999996</v>
      </c>
      <c r="AS84" s="65">
        <v>205</v>
      </c>
      <c r="AT84" s="65">
        <v>2.5289999999999999</v>
      </c>
      <c r="AU84" s="65">
        <f>14.263+49.169+22.77+15.871</f>
        <v>102.07299999999999</v>
      </c>
      <c r="AV84" s="65" t="s">
        <v>248</v>
      </c>
      <c r="AW84" s="65" t="s">
        <v>248</v>
      </c>
      <c r="AX84" s="65" t="s">
        <v>248</v>
      </c>
      <c r="AY84" s="65">
        <v>12.9</v>
      </c>
      <c r="AZ84" s="65">
        <v>30.4</v>
      </c>
      <c r="BA84" s="65">
        <v>8.4</v>
      </c>
      <c r="BB84" s="65">
        <v>38.299999999999997</v>
      </c>
      <c r="BC84" s="65" t="s">
        <v>248</v>
      </c>
      <c r="BD84" s="65" t="s">
        <v>248</v>
      </c>
      <c r="BE84" s="65" t="s">
        <v>248</v>
      </c>
      <c r="BF84" s="65" t="s">
        <v>248</v>
      </c>
      <c r="BG84" s="65" t="s">
        <v>248</v>
      </c>
      <c r="BH84" s="65" t="s">
        <v>248</v>
      </c>
      <c r="BI84" s="65" t="s">
        <v>248</v>
      </c>
      <c r="BJ84" s="65" t="s">
        <v>248</v>
      </c>
      <c r="BK84" s="65">
        <f>9.305+19.139+6.288+2.875</f>
        <v>37.606999999999999</v>
      </c>
      <c r="BL84" s="65">
        <f>14.368+9.497+11.684+3.844+3.477+2.596</f>
        <v>45.465999999999994</v>
      </c>
      <c r="BM84" s="65">
        <v>0.216</v>
      </c>
      <c r="BN84" s="65">
        <f>0.035+0.067+0.069+0.06+0.059+0.115</f>
        <v>0.40500000000000003</v>
      </c>
      <c r="BO84" s="65">
        <v>35.700000000000003</v>
      </c>
      <c r="BP84" s="65">
        <v>18.5</v>
      </c>
      <c r="BQ84" s="65">
        <f>4/0.088</f>
        <v>45.45454545454546</v>
      </c>
      <c r="BR84" s="65">
        <f>4/0.161</f>
        <v>24.844720496894411</v>
      </c>
      <c r="BS84" s="65">
        <f>12.857+5.856+13.114+7.383+3.763+3.095</f>
        <v>46.067999999999998</v>
      </c>
      <c r="BT84" s="65">
        <f>2.097+3.149+0.706+3.213+4.32+5.024+5.955+5.928+5.087+5.063+2.899+4.808+0.944</f>
        <v>49.193000000000005</v>
      </c>
      <c r="BU84" s="65">
        <v>0.10100000000000001</v>
      </c>
      <c r="BV84" s="65">
        <f>0.096+0.067+0.059+0.155</f>
        <v>0.377</v>
      </c>
      <c r="BW84" s="65">
        <v>31.7</v>
      </c>
      <c r="BX84" s="65">
        <v>30.9</v>
      </c>
      <c r="BY84" s="65">
        <f>4/0.077</f>
        <v>51.948051948051948</v>
      </c>
      <c r="BZ84" s="65">
        <f>4/0.159</f>
        <v>25.157232704402514</v>
      </c>
      <c r="CA84" s="65" t="s">
        <v>248</v>
      </c>
      <c r="CB84" s="65" t="s">
        <v>248</v>
      </c>
      <c r="CC84" s="65">
        <f>3/3.132</f>
        <v>0.95785440613026818</v>
      </c>
      <c r="CD84" s="65">
        <f>3/1.23</f>
        <v>2.4390243902439024</v>
      </c>
      <c r="CE84" s="65">
        <f>3/3.433</f>
        <v>0.87387124963588703</v>
      </c>
      <c r="CF84" s="68">
        <f>3/1.243</f>
        <v>2.4135156878519708</v>
      </c>
    </row>
    <row r="85" spans="1:84">
      <c r="BN85" s="65"/>
    </row>
    <row r="93" spans="1:84">
      <c r="BF93" s="7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Jon Mitchell</cp:lastModifiedBy>
  <dcterms:created xsi:type="dcterms:W3CDTF">2021-03-31T16:17:36Z</dcterms:created>
  <dcterms:modified xsi:type="dcterms:W3CDTF">2021-12-27T01:10:44Z</dcterms:modified>
</cp:coreProperties>
</file>